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Q:\Aleshia\Fall 2024 Solutions\"/>
    </mc:Choice>
  </mc:AlternateContent>
  <xr:revisionPtr revIDLastSave="0" documentId="8_{629299EB-6DCE-4583-BEFF-19BDF127CEE6}" xr6:coauthVersionLast="47" xr6:coauthVersionMax="47" xr10:uidLastSave="{00000000-0000-0000-0000-000000000000}"/>
  <bookViews>
    <workbookView xWindow="1170" yWindow="1170" windowWidth="20460" windowHeight="10770" tabRatio="778" xr2:uid="{00000000-000D-0000-FFFF-FFFF00000000}"/>
  </bookViews>
  <sheets>
    <sheet name="Q7" sheetId="69" r:id="rId1"/>
    <sheet name="Q8" sheetId="63" r:id="rId2"/>
    <sheet name="Q9" sheetId="70" r:id="rId3"/>
    <sheet name="Q10" sheetId="68" r:id="rId4"/>
    <sheet name="Case_Data_p2to4" sheetId="39" r:id="rId5"/>
    <sheet name="Case_Data_SchP" sheetId="31" r:id="rId6"/>
    <sheet name="Case_Data_UWIE" sheetId="40" r:id="rId7"/>
    <sheet name="Case_Data_IEE" sheetId="50" r:id="rId8"/>
    <sheet name="Case_Data_Other" sheetId="32" r:id="rId9"/>
  </sheets>
  <definedNames>
    <definedName name="_Hlk518388361" localSheetId="0">'Q7'!$B$11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69" l="1"/>
  <c r="D22" i="69" s="1"/>
  <c r="S11" i="68" l="1"/>
  <c r="Y11" i="68" l="1"/>
  <c r="Q6" i="68"/>
  <c r="Q12" i="68" l="1"/>
  <c r="Q19" i="68" s="1"/>
  <c r="Q11" i="68"/>
  <c r="Q22" i="68" l="1"/>
  <c r="M24" i="70" l="1"/>
  <c r="P41" i="68" l="1"/>
  <c r="P42" i="68" s="1"/>
  <c r="P43" i="68" s="1"/>
  <c r="J43" i="68" s="1"/>
  <c r="R6" i="68" l="1"/>
  <c r="R12" i="68" l="1"/>
  <c r="R19" i="68" s="1"/>
  <c r="R11" i="68"/>
  <c r="N24" i="70"/>
  <c r="M23" i="70"/>
  <c r="N23" i="70" s="1"/>
  <c r="O23" i="70" s="1"/>
  <c r="M25" i="70"/>
  <c r="R22" i="68" l="1"/>
  <c r="X11" i="68"/>
  <c r="W11" i="68"/>
  <c r="N25" i="70"/>
  <c r="O25" i="70" s="1"/>
  <c r="O24" i="70"/>
  <c r="M26" i="70"/>
  <c r="N26" i="70" l="1"/>
  <c r="Q26" i="70" s="1"/>
  <c r="S26" i="70" s="1"/>
  <c r="O26" i="70"/>
  <c r="R26" i="70" s="1"/>
  <c r="T26" i="70" s="1"/>
  <c r="M30" i="70" l="1"/>
  <c r="M31" i="70" s="1"/>
  <c r="N30" i="70"/>
  <c r="N38" i="70" s="1"/>
  <c r="M38" i="70" l="1"/>
  <c r="O30" i="70"/>
  <c r="N31" i="70"/>
  <c r="N32" i="70" s="1"/>
  <c r="N33" i="70" s="1"/>
  <c r="M32" i="70"/>
  <c r="M33" i="70" s="1"/>
  <c r="O38" i="70"/>
  <c r="P38" i="70" s="1"/>
  <c r="C26" i="70"/>
  <c r="O31" i="70" l="1"/>
  <c r="D23" i="69"/>
  <c r="C51" i="63"/>
  <c r="D51" i="63" s="1"/>
  <c r="F25" i="68"/>
  <c r="F24" i="68"/>
  <c r="F23" i="68"/>
  <c r="F22" i="68"/>
  <c r="G22" i="68" s="1"/>
  <c r="G42" i="68"/>
  <c r="H42" i="68"/>
  <c r="I42" i="68"/>
  <c r="J42" i="68"/>
  <c r="K42" i="68"/>
  <c r="L42" i="68"/>
  <c r="G43" i="68"/>
  <c r="H43" i="68"/>
  <c r="I43" i="68"/>
  <c r="K43" i="68"/>
  <c r="L43" i="68"/>
  <c r="F43" i="68"/>
  <c r="F42" i="68"/>
  <c r="C42" i="68"/>
  <c r="D42" i="68" s="1"/>
  <c r="X10" i="68" l="1"/>
  <c r="W10" i="68"/>
  <c r="Y10" i="68"/>
  <c r="S12" i="68"/>
  <c r="Y12" i="68" s="1"/>
  <c r="C43" i="68"/>
  <c r="K15" i="63"/>
  <c r="J15" i="63"/>
  <c r="I15" i="63"/>
  <c r="H15" i="63"/>
  <c r="H21" i="63" s="1"/>
  <c r="E18" i="63"/>
  <c r="E26" i="63"/>
  <c r="E25" i="63"/>
  <c r="E24" i="63"/>
  <c r="E23" i="63"/>
  <c r="E22" i="63"/>
  <c r="E21" i="63"/>
  <c r="E20" i="63"/>
  <c r="E19" i="63"/>
  <c r="E28" i="63"/>
  <c r="J28" i="63" s="1"/>
  <c r="E27" i="63"/>
  <c r="F28" i="63"/>
  <c r="F27" i="63"/>
  <c r="F26" i="63"/>
  <c r="F25" i="63"/>
  <c r="F24" i="63"/>
  <c r="F23" i="63"/>
  <c r="F22" i="63"/>
  <c r="F21" i="63"/>
  <c r="F20" i="63"/>
  <c r="F19" i="63"/>
  <c r="F18" i="63"/>
  <c r="D28" i="63"/>
  <c r="I28" i="63" s="1"/>
  <c r="D27" i="63"/>
  <c r="I27" i="63" s="1"/>
  <c r="D26" i="63"/>
  <c r="D25" i="63"/>
  <c r="D24" i="63"/>
  <c r="D23" i="63"/>
  <c r="D22" i="63"/>
  <c r="D21" i="63"/>
  <c r="D20" i="63"/>
  <c r="D19" i="63"/>
  <c r="D18" i="63"/>
  <c r="C27" i="63"/>
  <c r="C26" i="63"/>
  <c r="C25" i="63"/>
  <c r="H25" i="63" s="1"/>
  <c r="C24" i="63"/>
  <c r="C23" i="63"/>
  <c r="C22" i="63"/>
  <c r="C21" i="63"/>
  <c r="C20" i="63"/>
  <c r="C19" i="63"/>
  <c r="C28" i="63"/>
  <c r="C18" i="63"/>
  <c r="B28" i="63"/>
  <c r="B42" i="63" s="1"/>
  <c r="B27" i="63"/>
  <c r="B41" i="63" s="1"/>
  <c r="B26" i="63"/>
  <c r="B40" i="63" s="1"/>
  <c r="B25" i="63"/>
  <c r="B39" i="63" s="1"/>
  <c r="B24" i="63"/>
  <c r="B38" i="63" s="1"/>
  <c r="B23" i="63"/>
  <c r="B37" i="63" s="1"/>
  <c r="B22" i="63"/>
  <c r="B36" i="63" s="1"/>
  <c r="B21" i="63"/>
  <c r="B35" i="63" s="1"/>
  <c r="B20" i="63"/>
  <c r="B34" i="63" s="1"/>
  <c r="B19" i="63"/>
  <c r="B33" i="63" s="1"/>
  <c r="B18" i="63"/>
  <c r="B32" i="63" s="1"/>
  <c r="H24" i="63" l="1"/>
  <c r="I19" i="63"/>
  <c r="I18" i="63"/>
  <c r="H27" i="63"/>
  <c r="K28" i="63"/>
  <c r="H28" i="63"/>
  <c r="J21" i="63"/>
  <c r="H19" i="63"/>
  <c r="I21" i="63"/>
  <c r="K22" i="63"/>
  <c r="J22" i="63"/>
  <c r="H20" i="63"/>
  <c r="I22" i="63"/>
  <c r="I23" i="63"/>
  <c r="H22" i="63"/>
  <c r="I24" i="63"/>
  <c r="J25" i="63"/>
  <c r="H23" i="63"/>
  <c r="R18" i="68"/>
  <c r="S18" i="68"/>
  <c r="Y18" i="68" s="1"/>
  <c r="S17" i="68"/>
  <c r="Y17" i="68" s="1"/>
  <c r="Q18" i="68"/>
  <c r="Q17" i="68"/>
  <c r="R17" i="68"/>
  <c r="D43" i="68"/>
  <c r="S19" i="68"/>
  <c r="X19" i="68" s="1"/>
  <c r="W12" i="68"/>
  <c r="S22" i="68"/>
  <c r="X12" i="68"/>
  <c r="E29" i="63"/>
  <c r="C29" i="63"/>
  <c r="F29" i="63"/>
  <c r="H18" i="63"/>
  <c r="I20" i="63"/>
  <c r="K21" i="63"/>
  <c r="K24" i="63"/>
  <c r="I25" i="63"/>
  <c r="I26" i="63"/>
  <c r="K25" i="63"/>
  <c r="H26" i="63"/>
  <c r="J24" i="63"/>
  <c r="J23" i="63"/>
  <c r="J27" i="63"/>
  <c r="J19" i="63"/>
  <c r="J20" i="63"/>
  <c r="K20" i="63"/>
  <c r="K26" i="63"/>
  <c r="K18" i="63"/>
  <c r="K19" i="63"/>
  <c r="J26" i="63"/>
  <c r="K23" i="63"/>
  <c r="J18" i="63"/>
  <c r="K27" i="63"/>
  <c r="D29" i="63"/>
  <c r="W18" i="68" l="1"/>
  <c r="Q16" i="68"/>
  <c r="X18" i="68"/>
  <c r="T26" i="68"/>
  <c r="T25" i="68"/>
  <c r="I29" i="63"/>
  <c r="W19" i="68"/>
  <c r="S16" i="68"/>
  <c r="Y16" i="68" s="1"/>
  <c r="Y19" i="68"/>
  <c r="R16" i="68"/>
  <c r="X17" i="68"/>
  <c r="W17" i="68"/>
  <c r="H29" i="63"/>
  <c r="J29" i="63"/>
  <c r="K29" i="63"/>
  <c r="C32" i="63" l="1"/>
  <c r="D32" i="63" s="1"/>
  <c r="W16" i="68"/>
  <c r="X16" i="68"/>
  <c r="C34" i="63"/>
  <c r="D34" i="63" s="1"/>
  <c r="C38" i="63"/>
  <c r="D38" i="63" s="1"/>
  <c r="C36" i="63"/>
  <c r="D36" i="63" s="1"/>
  <c r="C39" i="63"/>
  <c r="D39" i="63" s="1"/>
  <c r="C40" i="63"/>
  <c r="D40" i="63" s="1"/>
  <c r="C35" i="63"/>
  <c r="D35" i="63" s="1"/>
  <c r="C42" i="63"/>
  <c r="D42" i="63" s="1"/>
  <c r="C50" i="63" s="1"/>
  <c r="C41" i="63"/>
  <c r="D41" i="63" s="1"/>
  <c r="C37" i="63"/>
  <c r="D37" i="63" s="1"/>
  <c r="C33" i="63"/>
  <c r="D33" i="63" s="1"/>
  <c r="G24" i="68" l="1"/>
  <c r="D50" i="63"/>
  <c r="C52" i="63"/>
  <c r="D52" i="63" s="1"/>
  <c r="G23" i="68"/>
  <c r="T27" i="68" l="1"/>
  <c r="T28" i="68" s="1"/>
  <c r="T29" i="68" s="1"/>
  <c r="G25" i="68" l="1"/>
</calcChain>
</file>

<file path=xl/sharedStrings.xml><?xml version="1.0" encoding="utf-8"?>
<sst xmlns="http://schemas.openxmlformats.org/spreadsheetml/2006/main" count="3429" uniqueCount="631">
  <si>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</si>
  <si>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</si>
  <si>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</si>
  <si>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</si>
  <si>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</si>
  <si>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</si>
  <si>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</si>
  <si>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</si>
  <si>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</si>
  <si>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</si>
  <si>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</si>
  <si>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</si>
  <si>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</si>
  <si>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</si>
  <si>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</si>
  <si>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</si>
  <si>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</si>
  <si>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</si>
  <si>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</si>
  <si>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</si>
  <si>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</si>
  <si>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</si>
  <si>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</si>
  <si>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</si>
  <si>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</si>
  <si>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</si>
  <si>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</si>
  <si>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</si>
  <si>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</si>
  <si>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</si>
  <si>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</si>
  <si>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</si>
  <si>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</si>
  <si>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</si>
  <si>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</si>
  <si>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</si>
  <si>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</si>
  <si>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</si>
  <si>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</si>
  <si>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</si>
  <si>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</si>
  <si>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</si>
  <si>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</si>
  <si>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</si>
  <si>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</si>
  <si>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</si>
  <si>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</si>
  <si>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</si>
  <si>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</si>
  <si>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</si>
  <si>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</si>
  <si>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</si>
  <si>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</si>
  <si>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</si>
  <si>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</si>
  <si>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</si>
  <si>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</si>
  <si>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</si>
  <si>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</si>
  <si>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</si>
  <si>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</si>
  <si>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</si>
  <si>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</si>
  <si>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</si>
  <si>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</si>
  <si>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</si>
  <si>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</si>
  <si>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</si>
  <si>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</si>
  <si>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</si>
  <si>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</si>
  <si>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</si>
  <si>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</si>
  <si>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</si>
  <si>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</si>
  <si>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</si>
  <si>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</si>
  <si>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</si>
  <si>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</si>
  <si>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</si>
  <si>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</si>
  <si>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</si>
  <si>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</si>
  <si>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</si>
  <si>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</si>
  <si>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</si>
  <si>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</si>
  <si>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</si>
  <si>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</si>
  <si>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</si>
  <si>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</si>
  <si>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</si>
  <si>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</si>
  <si>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</si>
  <si>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</si>
  <si>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</si>
  <si>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</si>
  <si>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</si>
  <si>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</si>
  <si>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</si>
  <si>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</si>
  <si>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</si>
  <si>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</si>
  <si>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</si>
  <si>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</si>
  <si>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</si>
  <si>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</si>
  <si>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</si>
  <si>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</si>
  <si>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</si>
  <si>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</si>
  <si>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</si>
  <si>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</si>
  <si>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</si>
  <si>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</si>
  <si>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</si>
  <si>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</si>
  <si>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</si>
  <si>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</si>
  <si>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</si>
  <si>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</si>
  <si>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</si>
  <si>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</si>
  <si>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</si>
  <si>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</si>
  <si>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</si>
  <si>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</si>
  <si>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</si>
  <si>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</si>
  <si>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</si>
  <si>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</si>
  <si>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</si>
  <si>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</si>
  <si>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</si>
  <si>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</si>
  <si>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</si>
  <si>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</si>
  <si>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</si>
  <si>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</si>
  <si>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</si>
  <si>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</si>
  <si>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</si>
  <si>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</si>
  <si>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</si>
  <si>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</si>
  <si>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</si>
  <si>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</si>
  <si>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</si>
  <si>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</si>
  <si>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</si>
  <si>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</si>
  <si>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</si>
  <si>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</si>
  <si>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</si>
  <si>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</si>
  <si>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</si>
  <si>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</si>
  <si>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</si>
  <si>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</si>
  <si>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</si>
  <si>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</si>
  <si>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</si>
  <si>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</si>
  <si>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</si>
  <si>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</si>
  <si>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</si>
  <si>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</si>
  <si>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</si>
  <si>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</si>
  <si>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</si>
  <si>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</si>
  <si>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</si>
  <si>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</si>
  <si>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</si>
  <si>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</si>
  <si>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</si>
  <si>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</si>
  <si>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</si>
  <si>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</si>
  <si>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</si>
  <si>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</si>
  <si>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</si>
  <si>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</si>
  <si>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</si>
  <si>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</si>
  <si>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</si>
  <si>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</si>
  <si>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</si>
  <si>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</si>
  <si>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</si>
  <si>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</si>
  <si>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</si>
  <si>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</si>
  <si>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</si>
  <si>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</si>
  <si>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</si>
  <si>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</si>
  <si>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</si>
  <si>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</si>
  <si>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</si>
  <si>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</si>
  <si>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</si>
  <si>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</si>
  <si>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</si>
  <si>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</si>
  <si>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</si>
  <si>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</si>
  <si>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</si>
  <si>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</si>
  <si>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</si>
  <si>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</si>
  <si>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</si>
  <si>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</si>
  <si>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</si>
  <si>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</si>
  <si>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</si>
  <si>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</si>
  <si>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</si>
  <si>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</si>
  <si>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</si>
  <si>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</si>
  <si>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</si>
  <si>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</si>
  <si>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</si>
  <si>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</si>
  <si>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</si>
  <si>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</si>
  <si>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</si>
  <si>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</si>
  <si>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</si>
  <si>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</si>
  <si>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</si>
  <si>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</si>
  <si>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</si>
  <si>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</si>
  <si>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</si>
  <si>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</si>
  <si>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</si>
  <si>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</si>
  <si>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</si>
  <si>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</si>
  <si>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</si>
  <si>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</si>
  <si>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</si>
  <si>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</si>
  <si>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</si>
  <si>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</si>
  <si>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</si>
  <si>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</si>
  <si>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</si>
  <si>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</si>
  <si>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</si>
  <si>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</si>
  <si>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</si>
  <si>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</si>
  <si>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</si>
  <si>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</si>
  <si>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</si>
  <si>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</si>
  <si>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</si>
  <si>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</si>
  <si>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</si>
  <si>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</si>
  <si>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</si>
  <si>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</si>
  <si>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</si>
  <si>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</si>
  <si>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</si>
  <si>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</si>
  <si>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</si>
  <si>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</si>
  <si>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</si>
  <si>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</si>
  <si>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</si>
  <si>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</si>
  <si>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</si>
  <si>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</si>
  <si>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</si>
  <si>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</si>
  <si>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</si>
  <si>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</si>
  <si>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</si>
  <si>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</si>
  <si>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</si>
  <si>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</si>
  <si>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</si>
  <si>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</si>
  <si>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</si>
  <si>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</si>
  <si>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</si>
  <si>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</si>
  <si>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</si>
  <si>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</si>
  <si>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</si>
  <si>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</si>
  <si>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</si>
  <si>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</si>
  <si>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</si>
  <si>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</si>
  <si>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</si>
  <si>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</si>
  <si>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</si>
  <si>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</si>
  <si>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</si>
  <si>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</si>
  <si>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</si>
  <si>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</si>
  <si>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</si>
  <si>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</si>
  <si>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</si>
  <si>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</si>
  <si>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</si>
  <si>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</si>
  <si>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</si>
  <si>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</si>
  <si>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</si>
  <si>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</si>
  <si>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</si>
  <si>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</si>
  <si>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</si>
  <si>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</si>
  <si>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</si>
  <si>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</si>
  <si>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</si>
  <si>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</si>
  <si>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</si>
  <si>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</si>
  <si>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</si>
  <si>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</si>
  <si>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</si>
  <si>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</si>
  <si>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</si>
  <si>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</si>
  <si>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</si>
  <si>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</si>
  <si>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</si>
  <si>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</si>
  <si>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</si>
  <si>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</si>
  <si>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</si>
  <si>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</si>
  <si>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</si>
  <si>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</si>
  <si>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</si>
  <si>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</si>
  <si>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</si>
  <si>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</si>
  <si>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</si>
  <si>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</si>
  <si>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</si>
  <si>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</si>
  <si>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</si>
  <si>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</si>
  <si>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</si>
  <si>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</si>
  <si>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</si>
  <si>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</si>
  <si>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</si>
  <si>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</si>
  <si>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</si>
  <si>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</si>
  <si>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</si>
  <si>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</si>
  <si>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</si>
  <si>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</si>
  <si>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</si>
  <si>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</si>
  <si>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</si>
  <si>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</si>
  <si>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</si>
  <si>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</si>
  <si>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</si>
  <si>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</si>
  <si>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</si>
  <si>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</si>
  <si>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</si>
  <si>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</si>
  <si>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</si>
  <si>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</si>
  <si>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</si>
  <si>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</si>
  <si>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</si>
  <si>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</si>
  <si>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</si>
  <si>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</si>
  <si>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</si>
  <si>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</si>
  <si>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</si>
  <si>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</si>
  <si>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</si>
  <si>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</si>
  <si>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</si>
  <si>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</si>
  <si>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</si>
  <si>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</si>
  <si>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</si>
  <si>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</si>
  <si>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</si>
  <si>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</si>
  <si>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</si>
  <si>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</si>
  <si>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</si>
  <si>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</si>
  <si>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</si>
  <si>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</si>
  <si>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</si>
  <si>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</si>
  <si>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</si>
  <si>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</si>
  <si>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</si>
  <si>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</si>
  <si>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</si>
  <si>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</si>
  <si>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</si>
  <si>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</si>
  <si>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</si>
  <si>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</si>
  <si>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</si>
  <si>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</si>
  <si>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</si>
  <si>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</si>
  <si>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</si>
  <si>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</si>
  <si>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</si>
  <si>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</si>
  <si>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</si>
  <si>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</si>
  <si>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</si>
  <si>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</si>
  <si>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</si>
  <si>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</si>
  <si>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</si>
  <si>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</si>
  <si>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</si>
  <si>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</si>
  <si>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</si>
  <si>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</si>
  <si>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</si>
  <si>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</si>
  <si>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</si>
  <si>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</si>
  <si>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</si>
  <si>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</si>
  <si>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</si>
  <si>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</si>
  <si>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</si>
  <si>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</si>
  <si>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</si>
  <si>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</si>
  <si>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</si>
  <si>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</si>
  <si>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</si>
  <si>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</si>
  <si>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</si>
  <si>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</si>
  <si>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</si>
  <si>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</si>
  <si>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Question 9</t>
  </si>
  <si>
    <t>Answer in the space below</t>
  </si>
  <si>
    <t>Question 8</t>
  </si>
  <si>
    <t>(i)</t>
  </si>
  <si>
    <t>(ii)</t>
  </si>
  <si>
    <t>(iii)</t>
  </si>
  <si>
    <t>(iv)</t>
  </si>
  <si>
    <t>ANNUAL STATEMENT FOR THE YEAR 2023</t>
  </si>
  <si>
    <t>02. 2014</t>
  </si>
  <si>
    <t>03. 2015</t>
  </si>
  <si>
    <t>04. 2016</t>
  </si>
  <si>
    <t>05. 2017</t>
  </si>
  <si>
    <t>06. 2018</t>
  </si>
  <si>
    <t>07. 2019</t>
  </si>
  <si>
    <t>08. 2020</t>
  </si>
  <si>
    <t>09. 2021</t>
  </si>
  <si>
    <t>10. 2022</t>
  </si>
  <si>
    <t>11. 2023</t>
  </si>
  <si>
    <t>02. 2022</t>
  </si>
  <si>
    <t>03. 2023</t>
  </si>
  <si>
    <t>INSURANCE EXPENSE EXHIBIT FOR THE YEAR 2023</t>
  </si>
  <si>
    <t>Closed no pay</t>
  </si>
  <si>
    <t>Reported claim</t>
  </si>
  <si>
    <t>Claim closed with payment</t>
  </si>
  <si>
    <t>Claim closed with no payment</t>
  </si>
  <si>
    <t>Outstanding claim</t>
  </si>
  <si>
    <t>Closed pay</t>
  </si>
  <si>
    <t xml:space="preserve"># of weighted claims during 2023 </t>
  </si>
  <si>
    <t>Distribution %</t>
  </si>
  <si>
    <t>CY 2023 AO Paid</t>
  </si>
  <si>
    <t>AO Paid</t>
  </si>
  <si>
    <t>CY 2023</t>
  </si>
  <si>
    <t>I.</t>
  </si>
  <si>
    <t>Using amounts as reported in the 2023 financial statement.</t>
  </si>
  <si>
    <t>II.</t>
  </si>
  <si>
    <t>(a)</t>
  </si>
  <si>
    <t>Ratio 5, Two-year overall operating ratio</t>
  </si>
  <si>
    <t>Answer in the table below</t>
  </si>
  <si>
    <t>Scenario I</t>
  </si>
  <si>
    <t>Scenario II</t>
  </si>
  <si>
    <t>Ratio 11, One-year reserve development to policyholders’ surplus (PHS)</t>
  </si>
  <si>
    <t>Ratio 12, Two-year reserve development to PHS</t>
  </si>
  <si>
    <t>You are provided with the following amounts (in thousands) from R-Dan’s 2023 RBC calculations under scenario I:</t>
  </si>
  <si>
    <r>
      <t>R</t>
    </r>
    <r>
      <rPr>
        <b/>
        <vertAlign val="subscript"/>
        <sz val="12"/>
        <color theme="8" tint="-0.499984740745262"/>
        <rFont val="Times New Roman"/>
        <family val="1"/>
      </rPr>
      <t>0</t>
    </r>
  </si>
  <si>
    <r>
      <t>R</t>
    </r>
    <r>
      <rPr>
        <b/>
        <vertAlign val="subscript"/>
        <sz val="12"/>
        <color theme="8" tint="-0.499984740745262"/>
        <rFont val="Times New Roman"/>
        <family val="1"/>
      </rPr>
      <t>1</t>
    </r>
  </si>
  <si>
    <r>
      <t>R</t>
    </r>
    <r>
      <rPr>
        <b/>
        <vertAlign val="subscript"/>
        <sz val="12"/>
        <color theme="8" tint="-0.499984740745262"/>
        <rFont val="Times New Roman"/>
        <family val="1"/>
      </rPr>
      <t>2</t>
    </r>
  </si>
  <si>
    <r>
      <t>R</t>
    </r>
    <r>
      <rPr>
        <b/>
        <vertAlign val="subscript"/>
        <sz val="12"/>
        <color theme="8" tint="-0.499984740745262"/>
        <rFont val="Times New Roman"/>
        <family val="1"/>
      </rPr>
      <t>3</t>
    </r>
  </si>
  <si>
    <r>
      <t>R</t>
    </r>
    <r>
      <rPr>
        <b/>
        <vertAlign val="subscript"/>
        <sz val="12"/>
        <color theme="8" tint="-0.499984740745262"/>
        <rFont val="Times New Roman"/>
        <family val="1"/>
      </rPr>
      <t>4</t>
    </r>
  </si>
  <si>
    <r>
      <t>R</t>
    </r>
    <r>
      <rPr>
        <b/>
        <vertAlign val="subscript"/>
        <sz val="12"/>
        <color theme="8" tint="-0.499984740745262"/>
        <rFont val="Times New Roman"/>
        <family val="1"/>
      </rPr>
      <t>5</t>
    </r>
  </si>
  <si>
    <t>Ratio 13, Estimated current reserve deficiency to PHS</t>
  </si>
  <si>
    <t>(b)</t>
  </si>
  <si>
    <t>(c)</t>
  </si>
  <si>
    <t>(d)</t>
  </si>
  <si>
    <r>
      <t>R</t>
    </r>
    <r>
      <rPr>
        <b/>
        <vertAlign val="subscript"/>
        <sz val="12"/>
        <color theme="8" tint="-0.499984740745262"/>
        <rFont val="Times New Roman"/>
        <family val="1"/>
      </rPr>
      <t>CAT</t>
    </r>
  </si>
  <si>
    <t>No</t>
  </si>
  <si>
    <t>Yes</t>
  </si>
  <si>
    <t>Usual range</t>
  </si>
  <si>
    <t>&lt;100%</t>
  </si>
  <si>
    <t>&lt;20%</t>
  </si>
  <si>
    <t>&lt;25%</t>
  </si>
  <si>
    <t>In usual range?</t>
  </si>
  <si>
    <t>Developed reserves-to-premium ratio</t>
  </si>
  <si>
    <t>I</t>
  </si>
  <si>
    <t>II</t>
  </si>
  <si>
    <t>Reserves-to-premium ratio</t>
  </si>
  <si>
    <t>Estimated reserves required</t>
  </si>
  <si>
    <t>Estimated reserve deficiency</t>
  </si>
  <si>
    <t>Answer in the table above</t>
  </si>
  <si>
    <t xml:space="preserve">Using amounts from I after making all required adjustments from increasing the reserves to those determined in the independent review. </t>
  </si>
  <si>
    <t>AY=CY</t>
  </si>
  <si>
    <t>CY</t>
  </si>
  <si>
    <t>L&amp;DCC</t>
  </si>
  <si>
    <t>adj PHS</t>
  </si>
  <si>
    <t>AY=CY-1</t>
  </si>
  <si>
    <t>AY&lt;CY-1</t>
  </si>
  <si>
    <t>ACL</t>
  </si>
  <si>
    <t>RBC Ratio</t>
  </si>
  <si>
    <r>
      <t>(</t>
    </r>
    <r>
      <rPr>
        <i/>
        <sz val="12"/>
        <color theme="8" tint="-0.499984740745262"/>
        <rFont val="Times New Roman"/>
        <family val="1"/>
      </rPr>
      <t>1.5 points</t>
    </r>
    <r>
      <rPr>
        <sz val="12"/>
        <color theme="8" tint="-0.499984740745262"/>
        <rFont val="Times New Roman"/>
        <family val="1"/>
      </rPr>
      <t>)  Calculate R-Dan’s 2023 NAIC RBC Ratio under both scenarios.</t>
    </r>
  </si>
  <si>
    <r>
      <t>(</t>
    </r>
    <r>
      <rPr>
        <i/>
        <sz val="12"/>
        <color theme="8" tint="-0.499984740745262"/>
        <rFont val="Times New Roman"/>
        <family val="1"/>
      </rPr>
      <t>1.5 points</t>
    </r>
    <r>
      <rPr>
        <sz val="12"/>
        <color theme="8" tint="-0.499984740745262"/>
        <rFont val="Times New Roman"/>
        <family val="1"/>
      </rPr>
      <t>)  Explain what adjustments may be required to R-Dan’s projected financials (Section 6 of the case study) to be consistent with scenario II.</t>
    </r>
  </si>
  <si>
    <r>
      <t>(</t>
    </r>
    <r>
      <rPr>
        <i/>
        <sz val="12"/>
        <color theme="8" tint="-0.499984740745262"/>
        <rFont val="Times New Roman"/>
        <family val="1"/>
      </rPr>
      <t>12</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An independent review of R-Dan’s reserves determined that the insurer’s total loss and loss adjustment expense (L&amp;LAE) reserves should have been 2% higher at year-end 2022 and 17% higher at year-end 2023.</t>
    </r>
  </si>
  <si>
    <t xml:space="preserve">R-Dan’s management is reviewing the insurer’s NAIC IRIS ratios under the following scenarios: </t>
  </si>
  <si>
    <r>
      <t>(</t>
    </r>
    <r>
      <rPr>
        <i/>
        <sz val="12"/>
        <color theme="8" tint="-0.499984740745262"/>
        <rFont val="Times New Roman"/>
        <family val="1"/>
      </rPr>
      <t>8 points</t>
    </r>
    <r>
      <rPr>
        <sz val="12"/>
        <color theme="8" tint="-0.499984740745262"/>
        <rFont val="Times New Roman"/>
        <family val="1"/>
      </rPr>
      <t>)  Calculate R-Dan's 2023 IRIS ratios 5, 11, 12 and 13 under scenario II.</t>
    </r>
  </si>
  <si>
    <r>
      <t>R</t>
    </r>
    <r>
      <rPr>
        <vertAlign val="subscript"/>
        <sz val="12"/>
        <color theme="8" tint="-0.499984740745262"/>
        <rFont val="Times New Roman"/>
        <family val="1"/>
      </rPr>
      <t>3</t>
    </r>
    <r>
      <rPr>
        <sz val="12"/>
        <color theme="8" tint="-0.499984740745262"/>
        <rFont val="Times New Roman"/>
        <family val="1"/>
      </rPr>
      <t xml:space="preserve"> and R</t>
    </r>
    <r>
      <rPr>
        <vertAlign val="subscript"/>
        <sz val="12"/>
        <color theme="8" tint="-0.499984740745262"/>
        <rFont val="Times New Roman"/>
        <family val="1"/>
      </rPr>
      <t>4</t>
    </r>
    <r>
      <rPr>
        <sz val="12"/>
        <color theme="8" tint="-0.499984740745262"/>
        <rFont val="Times New Roman"/>
        <family val="1"/>
      </rPr>
      <t xml:space="preserve"> after are presented after the adjustment for credit risk from reinsurance recoverables. </t>
    </r>
  </si>
  <si>
    <t>Question 10</t>
  </si>
  <si>
    <t>Estimate of R-Dan’s franchise value for renewals and distribution systems</t>
  </si>
  <si>
    <t>Estimate of risk margins for insurance risk</t>
  </si>
  <si>
    <t>Bad debts</t>
  </si>
  <si>
    <t>Discount factor (as a percent) for unpaid net losses and loss adjustment expenses (L&amp;LAE) using a rate based on R-Dan’s investment portfolio</t>
  </si>
  <si>
    <r>
      <t>(</t>
    </r>
    <r>
      <rPr>
        <i/>
        <sz val="12"/>
        <color theme="8" tint="-0.499984740745262"/>
        <rFont val="Times New Roman"/>
        <family val="1"/>
      </rPr>
      <t>1 point</t>
    </r>
    <r>
      <rPr>
        <sz val="12"/>
        <color theme="8" tint="-0.499984740745262"/>
        <rFont val="Times New Roman"/>
        <family val="1"/>
      </rPr>
      <t>)  Describe how the market value of capital is typically estimated for an insurer that is not a publicly traded company.</t>
    </r>
  </si>
  <si>
    <r>
      <t>(</t>
    </r>
    <r>
      <rPr>
        <i/>
        <sz val="12"/>
        <color theme="8" tint="-0.499984740745262"/>
        <rFont val="Times New Roman"/>
        <family val="1"/>
      </rPr>
      <t>1 point</t>
    </r>
    <r>
      <rPr>
        <sz val="12"/>
        <color theme="8" tint="-0.499984740745262"/>
        <rFont val="Times New Roman"/>
        <family val="1"/>
      </rPr>
      <t>)  Determine if the amounts from part (a) are consistent with the amounts reported in R-Dan’s Annual Statement.</t>
    </r>
  </si>
  <si>
    <t>CY 2023 AY 2023 Paid</t>
  </si>
  <si>
    <t>Sched P</t>
  </si>
  <si>
    <t>Difference</t>
  </si>
  <si>
    <r>
      <t>(</t>
    </r>
    <r>
      <rPr>
        <i/>
        <sz val="12"/>
        <color theme="8" tint="-0.499984740745262"/>
        <rFont val="Times New Roman"/>
        <family val="1"/>
      </rPr>
      <t>5</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A recent sample of claims from R-Dan’s Homeowners line of business produced the following relativities of Adjusting &amp; Other (AO) expenses by type of claim:</t>
    </r>
  </si>
  <si>
    <r>
      <t>(</t>
    </r>
    <r>
      <rPr>
        <i/>
        <sz val="12"/>
        <color theme="8" tint="-0.499984740745262"/>
        <rFont val="Times New Roman"/>
        <family val="1"/>
      </rPr>
      <t>1 point</t>
    </r>
    <r>
      <rPr>
        <sz val="12"/>
        <color theme="8" tint="-0.499984740745262"/>
        <rFont val="Times New Roman"/>
        <family val="1"/>
      </rPr>
      <t>)  Determine if IRIS ratios 5, 11, 12 and 13 are in the usual range under each of scenarios I and II.</t>
    </r>
  </si>
  <si>
    <r>
      <t>(</t>
    </r>
    <r>
      <rPr>
        <i/>
        <sz val="12"/>
        <color theme="8" tint="-0.499984740745262"/>
        <rFont val="Times New Roman"/>
        <family val="1"/>
      </rPr>
      <t>2 points</t>
    </r>
    <r>
      <rPr>
        <sz val="12"/>
        <color theme="8" tint="-0.499984740745262"/>
        <rFont val="Times New Roman"/>
        <family val="1"/>
      </rPr>
      <t>)  Estimate R-Dan’s capital under the following financial reporting systems using high-level adjustments:</t>
    </r>
  </si>
  <si>
    <t xml:space="preserve">Total equity must be allocated to lines of business in order to measure the return on equity (ROE) for a line of business. There are many different methods for allocating equity to lines of business.   </t>
  </si>
  <si>
    <t>Reinsurer</t>
  </si>
  <si>
    <t>A-Re</t>
  </si>
  <si>
    <t>B-Re</t>
  </si>
  <si>
    <t>Share of R-Dan’s Ceded</t>
  </si>
  <si>
    <t>Automobile Liability (Private Passenger and Commercial)</t>
  </si>
  <si>
    <t>Secured by Reinsurer 
(% Reinsurer’s All Lines Share)</t>
  </si>
  <si>
    <t>Amount in Dispute 
(% Reinsurer’s All Lines Share)</t>
  </si>
  <si>
    <t>Complete the following for R-Dan’s Annual Statement Note 23, Reinsurance, as of December 31, 2023:</t>
  </si>
  <si>
    <t>All Other Lines of Business</t>
  </si>
  <si>
    <t>Auto Liab</t>
  </si>
  <si>
    <t>Unsecured</t>
  </si>
  <si>
    <t>% Surplus</t>
  </si>
  <si>
    <t>g.t. 3%</t>
  </si>
  <si>
    <t xml:space="preserve">The Company had unsecured aggregate recoverables for losses (paid and unpaid, including IBNR), LAE and unearned premiums </t>
  </si>
  <si>
    <t>Number</t>
  </si>
  <si>
    <t>Name</t>
  </si>
  <si>
    <t>Unknown</t>
  </si>
  <si>
    <t>that exceed 3% of policyholders surplus with the following reinsurer as of December 31, 2023.</t>
  </si>
  <si>
    <t>In Dispute</t>
  </si>
  <si>
    <t>The Company did not have reinsurance recoverables from any disputed items exceeding 5% of surplus or aggregate of all</t>
  </si>
  <si>
    <t>disputed items exceeding 10% of surplus as of December 31, 2023.</t>
  </si>
  <si>
    <t xml:space="preserve">• All amounts in dispute are in arbitration. </t>
  </si>
  <si>
    <r>
      <t>(</t>
    </r>
    <r>
      <rPr>
        <i/>
        <sz val="12"/>
        <color theme="8" tint="-0.499984740745262"/>
        <rFont val="Times New Roman"/>
        <family val="1"/>
      </rPr>
      <t>1 point)</t>
    </r>
    <r>
      <rPr>
        <sz val="12"/>
        <color theme="8" tint="-0.499984740745262"/>
        <rFont val="Times New Roman"/>
        <family val="1"/>
      </rPr>
      <t xml:space="preserve">  Note 23B, Reinsurance Recoverables in Dispute</t>
    </r>
  </si>
  <si>
    <r>
      <t>(</t>
    </r>
    <r>
      <rPr>
        <i/>
        <sz val="12"/>
        <color theme="8" tint="-0.499984740745262"/>
        <rFont val="Times New Roman"/>
        <family val="1"/>
      </rPr>
      <t>3 points</t>
    </r>
    <r>
      <rPr>
        <sz val="12"/>
        <color theme="8" tint="-0.499984740745262"/>
        <rFont val="Times New Roman"/>
        <family val="1"/>
      </rPr>
      <t>)  Note 23A, Unsecured Reinsurance Recoverables</t>
    </r>
  </si>
  <si>
    <r>
      <t>(</t>
    </r>
    <r>
      <rPr>
        <i/>
        <sz val="12"/>
        <color theme="8" tint="-0.499984740745262"/>
        <rFont val="Times New Roman"/>
        <family val="1"/>
      </rPr>
      <t>4 points</t>
    </r>
    <r>
      <rPr>
        <sz val="12"/>
        <color theme="8" tint="-0.499984740745262"/>
        <rFont val="Times New Roman"/>
        <family val="1"/>
      </rPr>
      <t>)  R-Dan’s total reinsurance cessions (premiums, losses and loss adjustment expenses as reported in R-Dan’s annual statement) are assumed by two reinsurers as follows:</t>
    </r>
  </si>
  <si>
    <t>Part (a)</t>
  </si>
  <si>
    <t>Total/PHS</t>
  </si>
  <si>
    <t>Question 7</t>
  </si>
  <si>
    <t>Loss&amp;LAE Paid Recov.</t>
  </si>
  <si>
    <t>ceded reinsurance</t>
  </si>
  <si>
    <t>assume 10% charge</t>
  </si>
  <si>
    <t>half</t>
  </si>
  <si>
    <t>L&amp;LAE</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</si>
  <si>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You are given the following additional non-statutory information for R-Dan:</t>
    </r>
  </si>
  <si>
    <t>Deferrable underwriting and acquisition expenses as a percent of premium</t>
  </si>
  <si>
    <t>Information as of December 31, 2023</t>
  </si>
  <si>
    <t>Amounts in millions</t>
  </si>
  <si>
    <t>Amounts in Millions</t>
  </si>
  <si>
    <t>U.S. GAAP</t>
  </si>
  <si>
    <t>IFRS 17</t>
  </si>
  <si>
    <t>Market value</t>
  </si>
  <si>
    <t>Discount factor (as a percent) for unpaid net L&amp;LAE using a rate based on 
risk-free investments with a liquidity premium</t>
  </si>
  <si>
    <t>Ratio of market value to statutory value for invested assets</t>
  </si>
  <si>
    <r>
      <t>(</t>
    </r>
    <r>
      <rPr>
        <i/>
        <sz val="12"/>
        <color theme="8" tint="-0.499984740745262"/>
        <rFont val="Times New Roman"/>
        <family val="1"/>
      </rPr>
      <t>1 point</t>
    </r>
    <r>
      <rPr>
        <sz val="12"/>
        <color theme="8" tint="-0.499984740745262"/>
        <rFont val="Times New Roman"/>
        <family val="1"/>
      </rPr>
      <t>)  Explain why any allocation method selected may be considered arbitrary for general insurance.</t>
    </r>
  </si>
  <si>
    <t>R-Dan’s Homeowners AO expenses paid for calendar year 2023 were 13.25 million.</t>
  </si>
  <si>
    <r>
      <t>(</t>
    </r>
    <r>
      <rPr>
        <i/>
        <sz val="12"/>
        <color theme="8" tint="-0.499984740745262"/>
        <rFont val="Times New Roman"/>
        <family val="1"/>
      </rPr>
      <t>4 points</t>
    </r>
    <r>
      <rPr>
        <sz val="12"/>
        <color theme="8" tint="-0.499984740745262"/>
        <rFont val="Times New Roman"/>
        <family val="1"/>
      </rPr>
      <t xml:space="preserve">)  Calculate the calendar year 2023 AO expense  payments by accident year using the methodology from </t>
    </r>
    <r>
      <rPr>
        <i/>
        <sz val="12"/>
        <color theme="8" tint="-0.499984740745262"/>
        <rFont val="Times New Roman"/>
        <family val="1"/>
      </rPr>
      <t>General Insurance Financial Reporting Topics</t>
    </r>
    <r>
      <rPr>
        <sz val="12"/>
        <color theme="8" tint="-0.499984740745262"/>
        <rFont val="Times New Roman"/>
        <family val="1"/>
      </rPr>
      <t>, the sample relativities provided here, and the claim counts from R-Dan’s Annual Statement.</t>
    </r>
  </si>
  <si>
    <t>We can get CY 2023 AO payments for AY 2023 from Schedule P because the prior year payments would be zero.</t>
  </si>
  <si>
    <t xml:space="preserve">This is a significant difference between the two amounts by approximately 25% for the latest AY. </t>
  </si>
  <si>
    <t>From this, we can assume that the part (a) amounts are not consistent with those in Schedule P.</t>
  </si>
  <si>
    <t xml:space="preserve">• A-Re, B-Re and R-Dan are not affiliated with eacher other in any way. </t>
  </si>
  <si>
    <t xml:space="preserve">• The percent distribution by line of business (LOB) for ceded unearned premium is the same as that for ceded earned premium. </t>
  </si>
  <si>
    <t xml:space="preserve">• The percent distribution by LOB for amounts recoverable from reinsurers on R-Dan's paid claims is the same as that for reinsurance already recovered on R-Dan's paid claims. </t>
  </si>
  <si>
    <t>All LOB</t>
  </si>
  <si>
    <t xml:space="preserve"> (000)</t>
  </si>
  <si>
    <t>Ceded Loss&amp;LAE Unpaid</t>
  </si>
  <si>
    <t>Ceded Unearned Premium</t>
  </si>
  <si>
    <t>Total Recov.</t>
  </si>
  <si>
    <t xml:space="preserve">Reserves determination </t>
  </si>
  <si>
    <t>For scenario I, 2023 IRIS Ratios 5, 11, 12, and 13 for R-Dan are as follows:</t>
  </si>
  <si>
    <t xml:space="preserve">For scenario II, it is assumed that there is no premium deficiency reserve (PDR) to be included in the results. </t>
  </si>
  <si>
    <t>for part (b)</t>
  </si>
  <si>
    <t>for part (a)</t>
  </si>
  <si>
    <t>Refer to cells</t>
  </si>
  <si>
    <t>P9:Y11</t>
  </si>
  <si>
    <t>O14:Y22</t>
  </si>
  <si>
    <t>O24:T29</t>
  </si>
  <si>
    <t>all AY</t>
  </si>
  <si>
    <t>Scenario II Ratio 13 calculations</t>
  </si>
  <si>
    <r>
      <t xml:space="preserve">Scenario II indicated </t>
    </r>
    <r>
      <rPr>
        <u/>
        <sz val="12"/>
        <color theme="1"/>
        <rFont val="Times New Roman"/>
        <family val="1"/>
      </rPr>
      <t>reserve</t>
    </r>
    <r>
      <rPr>
        <sz val="12"/>
        <color theme="1"/>
        <rFont val="Times New Roman"/>
        <family val="1"/>
      </rPr>
      <t xml:space="preserve"> increase</t>
    </r>
  </si>
  <si>
    <r>
      <t xml:space="preserve">Scenario II indicated </t>
    </r>
    <r>
      <rPr>
        <u/>
        <sz val="12"/>
        <color theme="1"/>
        <rFont val="Times New Roman"/>
        <family val="1"/>
      </rPr>
      <t>incurred</t>
    </r>
    <r>
      <rPr>
        <sz val="12"/>
        <color theme="1"/>
        <rFont val="Times New Roman"/>
        <family val="1"/>
      </rPr>
      <t xml:space="preserve"> increase (reserve dev)</t>
    </r>
  </si>
  <si>
    <t>Scenario II RBC Charges</t>
  </si>
  <si>
    <t>Scenario</t>
  </si>
  <si>
    <t>Clearly, the current year has surplus and reserves adjustments. This should affect the loss &amp; LAE projections in that they were initially based on lower observed loss ratios before the reserve increase. The loss &amp; LAE (reserves and incurred) for the projected years should be increased to be consistent with the higher reserves from scenario II. This will affect surplus in the current and projected years for scenario II.
Before the scenario II reserve increase, R-Dan’s loss ratio is high enough that a PDR could be considered. The assumption of no PDR under scenario II must be reconsidered. It is likely that a PDR should be included under scenario II for the current year and possibly some of the projected years. This will affect surplus in the current and projected years for scenario II.</t>
  </si>
  <si>
    <t>One takes an average of the market value to book value ratio for similar insurance companies that are publicly traded and apply it to the book value of capital for the insurer that is not publicly traded.</t>
  </si>
  <si>
    <t>Firstly, there is no legal basis for allocation so any reasonable method may be used. Secondly, any allocation of equity for a general insurance company does not affect the rights of claimants and policyholders to the insurer’s assets. All of the company’s assets are available to meet the obligations of claimants and policyholders. As such, any allocation is arbitrary.</t>
  </si>
  <si>
    <t>RBC ceded reins charge</t>
  </si>
  <si>
    <r>
      <t xml:space="preserve">Scenario II indicated </t>
    </r>
    <r>
      <rPr>
        <i/>
        <u/>
        <sz val="12"/>
        <color theme="1"/>
        <rFont val="Times New Roman"/>
        <family val="1"/>
      </rPr>
      <t>reserve</t>
    </r>
    <r>
      <rPr>
        <i/>
        <sz val="12"/>
        <color theme="1"/>
        <rFont val="Times New Roman"/>
        <family val="1"/>
      </rPr>
      <t xml:space="preserve"> increase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</si>
</sst>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0.0"/>
    <numFmt numFmtId="166" formatCode="0.0%"/>
    <numFmt numFmtId="167" formatCode="0.0000"/>
    <numFmt numFmtId="168" formatCode="0.000"/>
    <numFmt numFmtId="169" formatCode="_(* #,##0.000_);_(* \(#,##0.000\);_(* &quot;-&quot;??_);_(@_)"/>
    <numFmt numFmtId="170" formatCode="_(* #,##0_);_(* \(#,##0\);_(* &quot;-&quot;?_);_(@_)"/>
    <numFmt numFmtId="171" formatCode="0.000%"/>
    <numFmt numFmtId="172"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sz val="11"/>
      <color theme="8" tint="-0.499984740745262"/>
      <name val="Times New Roman"/>
      <family val="1"/>
    </font>
    <font>
      <sz val="12"/>
      <name val="Times New Roman"/>
      <family val="1"/>
    </font>
    <font>
      <sz val="12"/>
      <color theme="4" tint="-0.249977111117893"/>
      <name val="Times New Roman"/>
      <family val="1"/>
    </font>
    <font>
      <sz val="8"/>
      <name val="Calibri"/>
      <family val="2"/>
      <scheme val="minor"/>
    </font>
    <font>
      <i/>
      <sz val="12"/>
      <color theme="4" tint="-0.249977111117893"/>
      <name val="Times New Roman"/>
      <family val="1"/>
    </font>
    <font>
      <b/>
      <sz val="12"/>
      <color theme="8" tint="-0.499984740745262"/>
      <name val="Times New Roman"/>
      <family val="1"/>
    </font>
    <font>
      <b/>
      <vertAlign val="subscript"/>
      <sz val="12"/>
      <color theme="8" tint="-0.499984740745262"/>
      <name val="Times New Roman"/>
      <family val="1"/>
    </font>
    <font>
      <i/>
      <sz val="12"/>
      <color rgb="FF0070C0"/>
      <name val="Times New Roman"/>
      <family val="1"/>
    </font>
    <font>
      <i/>
      <sz val="12"/>
      <color rgb="FFFF0000"/>
      <name val="Times New Roman"/>
      <family val="1"/>
    </font>
    <font>
      <b/>
      <i/>
      <sz val="9"/>
      <color theme="9" tint="-0.249977111117893"/>
      <name val="Times New Roman"/>
      <family val="1"/>
    </font>
    <font>
      <vertAlign val="subscript"/>
      <sz val="12"/>
      <color theme="8" tint="-0.499984740745262"/>
      <name val="Times New Roman"/>
      <family val="1"/>
    </font>
    <font>
      <b/>
      <sz val="11"/>
      <color theme="8" tint="-0.499984740745262"/>
      <name val="Times New Roman"/>
      <family val="1"/>
    </font>
    <font>
      <i/>
      <sz val="12"/>
      <color theme="1"/>
      <name val="Times New Roman"/>
      <family val="1"/>
    </font>
    <font>
      <i/>
      <sz val="12"/>
      <name val="Times New Roman"/>
      <family val="1"/>
    </font>
    <font>
      <i/>
      <sz val="12"/>
      <color theme="9" tint="-0.249977111117893"/>
      <name val="Times New Roman"/>
      <family val="1"/>
    </font>
    <font>
      <sz val="10"/>
      <color theme="1"/>
      <name val="Times New Roman"/>
      <family val="1"/>
    </font>
    <font>
      <sz val="12"/>
      <color rgb="FF000000"/>
      <name val="Times New Roman"/>
      <family val="1"/>
    </font>
    <font>
      <b/>
      <i/>
      <sz val="12"/>
      <color theme="1"/>
      <name val="Times New Roman"/>
      <family val="1"/>
    </font>
    <font>
      <b/>
      <i/>
      <sz val="9"/>
      <color theme="1"/>
      <name val="Times New Roman"/>
      <family val="1"/>
    </font>
    <font>
      <u/>
      <sz val="12"/>
      <color theme="1"/>
      <name val="Times New Roman"/>
      <family val="1"/>
    </font>
    <font>
      <b/>
      <sz val="12"/>
      <color theme="1"/>
      <name val="Times New Roman"/>
      <family val="1"/>
    </font>
    <font>
      <b/>
      <i/>
      <sz val="12"/>
      <color theme="9" tint="-0.249977111117893"/>
      <name val="Times New Roman"/>
      <family val="1"/>
    </font>
    <font>
      <i/>
      <u/>
      <sz val="12"/>
      <color theme="1"/>
      <name val="Times New Roman"/>
      <family val="1"/>
    </font>
  </fonts>
  <fills count="9">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61">
    <xf numFmtId="0" fontId="0" fillId="0" borderId="0" xfId="0"/>
    <xf numFmtId="0" fontId="6" fillId="0" borderId="14" xfId="0" applyFont="1" applyBorder="1"/>
    <xf numFmtId="0" fontId="8" fillId="0" borderId="13" xfId="0" applyFont="1" applyBorder="1" applyAlignment="1">
      <alignment horizontal="center"/>
    </xf>
    <xf numFmtId="0" fontId="8" fillId="0" borderId="15" xfId="0" applyFont="1" applyBorder="1" applyAlignment="1">
      <alignment horizontal="center" wrapText="1"/>
    </xf>
    <xf numFmtId="0" fontId="0" fillId="0" borderId="13" xfId="0" applyBorder="1" applyAlignment="1">
      <alignment horizontal="left" indent="1"/>
    </xf>
    <xf numFmtId="0" fontId="0" fillId="0" borderId="15" xfId="0" applyBorder="1" applyAlignment="1">
      <alignment horizontal="left" indent="1"/>
    </xf>
    <xf numFmtId="0" fontId="6" fillId="0" borderId="13" xfId="0" applyFont="1" applyBorder="1" applyAlignment="1">
      <alignment horizontal="center"/>
    </xf>
    <xf numFmtId="0" fontId="6" fillId="0" borderId="14" xfId="0" applyFont="1" applyBorder="1" applyAlignment="1">
      <alignment horizontal="center"/>
    </xf>
    <xf numFmtId="0" fontId="0" fillId="0" borderId="14" xfId="0" applyBorder="1" applyAlignment="1">
      <alignment horizontal="left" indent="1"/>
    </xf>
    <xf numFmtId="0" fontId="6" fillId="0" borderId="15" xfId="0" applyFont="1" applyBorder="1" applyAlignment="1">
      <alignment horizontal="center"/>
    </xf>
    <xf numFmtId="0" fontId="8" fillId="0" borderId="13" xfId="0" quotePrefix="1" applyFont="1" applyBorder="1" applyAlignment="1">
      <alignment horizontal="center"/>
    </xf>
    <xf numFmtId="3" fontId="6" fillId="0" borderId="13" xfId="0" applyNumberFormat="1" applyFont="1" applyBorder="1" applyAlignment="1">
      <alignment horizontal="center"/>
    </xf>
    <xf numFmtId="3" fontId="6" fillId="0" borderId="14" xfId="0" applyNumberFormat="1" applyFont="1" applyBorder="1" applyAlignment="1">
      <alignment horizontal="center"/>
    </xf>
    <xf numFmtId="3" fontId="6" fillId="0" borderId="15" xfId="0" applyNumberFormat="1" applyFont="1" applyBorder="1" applyAlignment="1">
      <alignment horizontal="center"/>
    </xf>
    <xf numFmtId="165" fontId="6" fillId="0" borderId="14" xfId="0" applyNumberFormat="1" applyFont="1" applyBorder="1"/>
    <xf numFmtId="165" fontId="6" fillId="0" borderId="15" xfId="0" applyNumberFormat="1" applyFont="1" applyBorder="1"/>
    <xf numFmtId="0" fontId="6" fillId="0" borderId="0" xfId="0" applyFont="1"/>
    <xf numFmtId="0" fontId="8" fillId="0" borderId="15" xfId="0" applyFont="1" applyBorder="1" applyAlignment="1">
      <alignment horizontal="center"/>
    </xf>
    <xf numFmtId="0" fontId="6" fillId="0" borderId="14" xfId="0" applyFont="1" applyBorder="1" applyAlignment="1">
      <alignment horizontal="center" vertical="center"/>
    </xf>
    <xf numFmtId="3" fontId="6" fillId="0" borderId="13" xfId="0" applyNumberFormat="1" applyFont="1" applyBorder="1"/>
    <xf numFmtId="3" fontId="6" fillId="0" borderId="15" xfId="0" applyNumberFormat="1" applyFont="1" applyBorder="1"/>
    <xf numFmtId="3" fontId="6" fillId="0" borderId="14" xfId="0" applyNumberFormat="1" applyFont="1" applyBorder="1"/>
    <xf numFmtId="0" fontId="8" fillId="0" borderId="13" xfId="0" applyFont="1" applyBorder="1"/>
    <xf numFmtId="0" fontId="0" fillId="0" borderId="1" xfId="0" applyBorder="1" applyAlignment="1">
      <alignment horizontal="left" indent="1"/>
    </xf>
    <xf numFmtId="0" fontId="8" fillId="0" borderId="13" xfId="0" applyFont="1" applyBorder="1" applyAlignment="1">
      <alignment horizontal="center" wrapText="1"/>
    </xf>
    <xf numFmtId="0" fontId="6" fillId="0" borderId="13" xfId="0" applyFont="1" applyBorder="1"/>
    <xf numFmtId="0" fontId="6" fillId="0" borderId="15" xfId="0" applyFont="1" applyBorder="1"/>
    <xf numFmtId="0" fontId="0" fillId="0" borderId="1" xfId="0" applyBorder="1"/>
    <xf numFmtId="3" fontId="0" fillId="0" borderId="1" xfId="0" applyNumberFormat="1" applyBorder="1"/>
    <xf numFmtId="3" fontId="6" fillId="0" borderId="0" xfId="0" applyNumberFormat="1" applyFont="1"/>
    <xf numFmtId="3" fontId="0" fillId="0" borderId="0" xfId="0" applyNumberFormat="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Border="1" applyAlignment="1">
      <alignment horizontal="center"/>
    </xf>
    <xf numFmtId="0" fontId="2" fillId="0" borderId="1" xfId="0" applyFont="1" applyBorder="1" applyAlignment="1">
      <alignment horizontal="center"/>
    </xf>
    <xf numFmtId="0" fontId="6" fillId="0" borderId="15" xfId="0" applyFont="1" applyBorder="1" applyAlignment="1">
      <alignment horizontal="center" wrapText="1"/>
    </xf>
    <xf numFmtId="0" fontId="0" fillId="0" borderId="0" xfId="0" applyAlignment="1">
      <alignment horizontal="left" indent="1"/>
    </xf>
    <xf numFmtId="3" fontId="6" fillId="0" borderId="0" xfId="0" applyNumberFormat="1" applyFont="1" applyAlignment="1">
      <alignment horizontal="center"/>
    </xf>
    <xf numFmtId="0" fontId="6" fillId="0" borderId="0" xfId="0" applyFont="1" applyAlignment="1">
      <alignment horizontal="center"/>
    </xf>
    <xf numFmtId="0" fontId="9" fillId="0" borderId="0" xfId="0" applyFont="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xf numFmtId="164" fontId="6" fillId="3" borderId="0" xfId="0" applyNumberFormat="1" applyFont="1" applyFill="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9"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3" fontId="6" fillId="3" borderId="0" xfId="0" applyNumberFormat="1" applyFont="1" applyFill="1"/>
    <xf numFmtId="164" fontId="6" fillId="0" borderId="13" xfId="1" applyNumberFormat="1" applyFont="1" applyBorder="1" applyAlignment="1">
      <alignment horizontal="center" wrapText="1"/>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4" borderId="0" xfId="0" applyFont="1" applyFill="1"/>
    <xf numFmtId="0" fontId="14" fillId="4" borderId="0" xfId="0" applyFont="1" applyFill="1"/>
    <xf numFmtId="0" fontId="15" fillId="4" borderId="0" xfId="0" applyFont="1" applyFill="1"/>
    <xf numFmtId="0" fontId="16" fillId="5" borderId="0" xfId="0" applyFont="1" applyFill="1"/>
    <xf numFmtId="0" fontId="15" fillId="5" borderId="0" xfId="0" applyFont="1" applyFill="1"/>
    <xf numFmtId="0" fontId="17" fillId="5" borderId="0" xfId="0" applyFont="1" applyFill="1"/>
    <xf numFmtId="0" fontId="18" fillId="6" borderId="0" xfId="0" applyFont="1" applyFill="1" applyAlignment="1">
      <alignment vertical="center"/>
    </xf>
    <xf numFmtId="0" fontId="17" fillId="6" borderId="0" xfId="0" applyFont="1" applyFill="1" applyAlignment="1">
      <alignment vertical="center"/>
    </xf>
    <xf numFmtId="0" fontId="0" fillId="0" borderId="5" xfId="0" applyBorder="1" applyAlignment="1">
      <alignment horizontal="left" indent="1"/>
    </xf>
    <xf numFmtId="0" fontId="0" fillId="0" borderId="6" xfId="0" applyBorder="1" applyAlignment="1">
      <alignment horizontal="left" indent="1"/>
    </xf>
    <xf numFmtId="164" fontId="6" fillId="0" borderId="15" xfId="1" applyNumberFormat="1" applyFont="1" applyBorder="1" applyAlignment="1">
      <alignment horizontal="center" wrapText="1"/>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0" fontId="6" fillId="0" borderId="18" xfId="0" applyFont="1" applyBorder="1" applyAlignment="1">
      <alignment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7" borderId="0" xfId="0" applyFill="1"/>
    <xf numFmtId="0" fontId="26" fillId="5" borderId="0" xfId="0" applyFont="1" applyFill="1"/>
    <xf numFmtId="0" fontId="16" fillId="5" borderId="0" xfId="0" applyFont="1" applyFill="1" applyAlignment="1">
      <alignment horizontal="left" vertical="center"/>
    </xf>
    <xf numFmtId="0" fontId="16" fillId="5" borderId="0" xfId="0" applyFont="1" applyFill="1" applyAlignment="1">
      <alignment vertical="center"/>
    </xf>
    <xf numFmtId="0" fontId="27" fillId="5" borderId="0" xfId="0" applyFont="1" applyFill="1"/>
    <xf numFmtId="0" fontId="16" fillId="5" borderId="0" xfId="0" applyFont="1" applyFill="1" applyAlignment="1">
      <alignment horizontal="left" vertical="top"/>
    </xf>
    <xf numFmtId="0" fontId="15" fillId="0" borderId="0" xfId="0" applyFont="1"/>
    <xf numFmtId="0" fontId="27" fillId="0" borderId="0" xfId="0" applyFont="1"/>
    <xf numFmtId="0" fontId="16" fillId="5" borderId="0" xfId="0" applyFont="1" applyFill="1" applyAlignment="1">
      <alignment horizontal="left" vertical="top" wrapText="1"/>
    </xf>
    <xf numFmtId="0" fontId="16" fillId="5" borderId="0" xfId="0" applyFont="1" applyFill="1" applyAlignment="1">
      <alignment vertical="center" wrapText="1"/>
    </xf>
    <xf numFmtId="0" fontId="16" fillId="5" borderId="0" xfId="0" applyFont="1" applyFill="1" applyAlignment="1">
      <alignment wrapText="1"/>
    </xf>
    <xf numFmtId="0" fontId="29" fillId="0" borderId="0" xfId="0" applyFont="1"/>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164" fontId="29" fillId="0" borderId="0" xfId="1" applyNumberFormat="1" applyFont="1" applyAlignment="1">
      <alignment vertical="center"/>
    </xf>
    <xf numFmtId="3" fontId="29" fillId="0" borderId="0" xfId="0" applyNumberFormat="1" applyFont="1"/>
    <xf numFmtId="43" fontId="0" fillId="0" borderId="0" xfId="0" applyNumberFormat="1"/>
    <xf numFmtId="164" fontId="15" fillId="0" borderId="0" xfId="1" applyNumberFormat="1" applyFont="1"/>
    <xf numFmtId="3" fontId="15" fillId="0" borderId="0" xfId="0" applyNumberFormat="1" applyFont="1"/>
    <xf numFmtId="0" fontId="28" fillId="5" borderId="0" xfId="0" applyFont="1" applyFill="1" applyAlignment="1">
      <alignment horizontal="left" vertical="center"/>
    </xf>
    <xf numFmtId="3" fontId="29" fillId="0" borderId="0" xfId="0" applyNumberFormat="1" applyFont="1" applyAlignment="1">
      <alignment vertical="center"/>
    </xf>
    <xf numFmtId="3" fontId="29" fillId="0" borderId="0" xfId="0" applyNumberFormat="1" applyFont="1" applyAlignment="1">
      <alignment horizontal="right" vertical="center"/>
    </xf>
    <xf numFmtId="0" fontId="30" fillId="0" borderId="0" xfId="0" applyFont="1"/>
    <xf numFmtId="0" fontId="29" fillId="0" borderId="0" xfId="0" applyFont="1" applyAlignment="1">
      <alignment horizontal="center" vertical="center"/>
    </xf>
    <xf numFmtId="169" fontId="29" fillId="0" borderId="0" xfId="1" applyNumberFormat="1" applyFont="1" applyAlignment="1">
      <alignment vertical="center"/>
    </xf>
    <xf numFmtId="166" fontId="15" fillId="0" borderId="0" xfId="2" applyNumberFormat="1" applyFont="1"/>
    <xf numFmtId="0" fontId="30" fillId="0" borderId="0" xfId="0" applyFont="1" applyAlignment="1">
      <alignment horizontal="center"/>
    </xf>
    <xf numFmtId="0" fontId="30" fillId="0" borderId="0" xfId="0" applyFont="1" applyAlignment="1">
      <alignment horizontal="left"/>
    </xf>
    <xf numFmtId="0" fontId="30" fillId="0" borderId="0" xfId="0" applyFont="1" applyAlignment="1">
      <alignment horizontal="right"/>
    </xf>
    <xf numFmtId="0" fontId="16" fillId="5" borderId="0" xfId="0" applyFont="1" applyFill="1" applyAlignment="1">
      <alignment horizontal="left" vertical="center" wrapText="1"/>
    </xf>
    <xf numFmtId="0" fontId="16" fillId="5" borderId="1" xfId="0" applyFont="1" applyFill="1" applyBorder="1" applyAlignment="1">
      <alignment wrapText="1"/>
    </xf>
    <xf numFmtId="0" fontId="16" fillId="5" borderId="1" xfId="0" applyFont="1" applyFill="1" applyBorder="1" applyAlignment="1">
      <alignment horizontal="left" vertical="center" indent="1"/>
    </xf>
    <xf numFmtId="0" fontId="16" fillId="5" borderId="1" xfId="0" applyFont="1" applyFill="1" applyBorder="1" applyAlignment="1">
      <alignment horizontal="center" vertical="center" wrapText="1"/>
    </xf>
    <xf numFmtId="165" fontId="16" fillId="5" borderId="1" xfId="0" applyNumberFormat="1" applyFont="1" applyFill="1" applyBorder="1" applyAlignment="1">
      <alignment horizontal="center" vertical="center" wrapText="1"/>
    </xf>
    <xf numFmtId="0" fontId="16" fillId="5" borderId="0" xfId="0" applyFont="1" applyFill="1" applyAlignment="1">
      <alignment vertical="top" wrapText="1"/>
    </xf>
    <xf numFmtId="165" fontId="29" fillId="0" borderId="0" xfId="0" applyNumberFormat="1" applyFont="1" applyAlignment="1">
      <alignment vertical="center"/>
    </xf>
    <xf numFmtId="0" fontId="16" fillId="5" borderId="0" xfId="0" applyFont="1" applyFill="1" applyAlignment="1">
      <alignment horizontal="left" vertical="center" indent="1"/>
    </xf>
    <xf numFmtId="165" fontId="16" fillId="5" borderId="0" xfId="0" applyNumberFormat="1" applyFont="1" applyFill="1" applyAlignment="1">
      <alignment horizontal="center" vertical="center" wrapText="1"/>
    </xf>
    <xf numFmtId="170" fontId="15" fillId="0" borderId="0" xfId="0" applyNumberFormat="1" applyFont="1"/>
    <xf numFmtId="10" fontId="15" fillId="0" borderId="0" xfId="2" applyNumberFormat="1" applyFont="1"/>
    <xf numFmtId="164" fontId="16" fillId="5" borderId="1" xfId="1" applyNumberFormat="1" applyFont="1" applyFill="1" applyBorder="1" applyAlignment="1">
      <alignment wrapText="1"/>
    </xf>
    <xf numFmtId="0" fontId="16" fillId="5" borderId="0" xfId="0" applyFont="1" applyFill="1" applyAlignment="1">
      <alignment horizontal="left" vertical="top" indent="2"/>
    </xf>
    <xf numFmtId="0" fontId="16" fillId="5" borderId="0" xfId="0" applyFont="1" applyFill="1" applyAlignment="1">
      <alignment vertical="top"/>
    </xf>
    <xf numFmtId="0" fontId="28" fillId="5" borderId="0" xfId="0" applyFont="1" applyFill="1" applyAlignment="1">
      <alignment horizontal="center" vertical="top"/>
    </xf>
    <xf numFmtId="0" fontId="17" fillId="3" borderId="0" xfId="0" applyFont="1" applyFill="1"/>
    <xf numFmtId="0" fontId="26" fillId="3" borderId="0" xfId="0" applyFont="1" applyFill="1"/>
    <xf numFmtId="0" fontId="16" fillId="5" borderId="1" xfId="0" applyFont="1" applyFill="1" applyBorder="1"/>
    <xf numFmtId="0" fontId="16" fillId="5" borderId="1" xfId="0" applyFont="1" applyFill="1" applyBorder="1" applyAlignment="1">
      <alignment horizontal="right"/>
    </xf>
    <xf numFmtId="0" fontId="16" fillId="0" borderId="0" xfId="0" applyFont="1"/>
    <xf numFmtId="0" fontId="17" fillId="0" borderId="0" xfId="0" applyFont="1"/>
    <xf numFmtId="0" fontId="26" fillId="0" borderId="0" xfId="0" applyFont="1"/>
    <xf numFmtId="0" fontId="16" fillId="0" borderId="0" xfId="0" applyFont="1" applyAlignment="1">
      <alignment horizontal="left" vertical="top" wrapText="1"/>
    </xf>
    <xf numFmtId="0" fontId="15" fillId="5" borderId="1" xfId="0" applyFont="1" applyFill="1" applyBorder="1" applyAlignment="1">
      <alignment horizontal="center"/>
    </xf>
    <xf numFmtId="0" fontId="32" fillId="0" borderId="0" xfId="0" applyFont="1" applyAlignment="1">
      <alignment horizontal="center"/>
    </xf>
    <xf numFmtId="0" fontId="29" fillId="0" borderId="0" xfId="0" applyFont="1" applyAlignment="1">
      <alignment horizontal="center"/>
    </xf>
    <xf numFmtId="0" fontId="33" fillId="5" borderId="1" xfId="0" applyFont="1" applyFill="1" applyBorder="1" applyAlignment="1">
      <alignment horizontal="center" vertical="center" wrapText="1"/>
    </xf>
    <xf numFmtId="3" fontId="16" fillId="5" borderId="1" xfId="0" applyNumberFormat="1" applyFont="1" applyFill="1" applyBorder="1" applyAlignment="1">
      <alignment horizontal="center" vertical="center" wrapText="1"/>
    </xf>
    <xf numFmtId="171" fontId="15" fillId="0" borderId="0" xfId="2" applyNumberFormat="1" applyFont="1"/>
    <xf numFmtId="0" fontId="29" fillId="8" borderId="1" xfId="0" applyFont="1" applyFill="1" applyBorder="1" applyAlignment="1">
      <alignment horizontal="center" vertical="center" wrapText="1"/>
    </xf>
    <xf numFmtId="0" fontId="29" fillId="8" borderId="1" xfId="0" applyFont="1" applyFill="1" applyBorder="1" applyAlignment="1">
      <alignment horizontal="center"/>
    </xf>
    <xf numFmtId="0" fontId="17" fillId="8" borderId="0" xfId="0" applyFont="1" applyFill="1"/>
    <xf numFmtId="0" fontId="26" fillId="8" borderId="0" xfId="0" applyFont="1" applyFill="1"/>
    <xf numFmtId="164" fontId="15" fillId="0" borderId="0" xfId="0" applyNumberFormat="1" applyFont="1"/>
    <xf numFmtId="166" fontId="16" fillId="5" borderId="1" xfId="0" applyNumberFormat="1" applyFont="1" applyFill="1" applyBorder="1" applyAlignment="1">
      <alignment wrapText="1"/>
    </xf>
    <xf numFmtId="0" fontId="35" fillId="0" borderId="0" xfId="0" applyFont="1" applyAlignment="1">
      <alignment horizontal="center"/>
    </xf>
    <xf numFmtId="0" fontId="37" fillId="0" borderId="0" xfId="0" applyFont="1" applyAlignment="1">
      <alignment horizontal="center"/>
    </xf>
    <xf numFmtId="0" fontId="36" fillId="0" borderId="0" xfId="0" applyFont="1" applyAlignment="1">
      <alignment horizontal="center" vertical="center" wrapText="1"/>
    </xf>
    <xf numFmtId="0" fontId="36" fillId="0" borderId="0" xfId="0" applyFont="1" applyAlignment="1">
      <alignment horizontal="center"/>
    </xf>
    <xf numFmtId="0" fontId="15" fillId="0" borderId="0" xfId="0" applyFont="1" applyAlignment="1">
      <alignment horizontal="center"/>
    </xf>
    <xf numFmtId="9" fontId="15" fillId="0" borderId="0" xfId="2" applyFont="1" applyAlignment="1">
      <alignment horizontal="center"/>
    </xf>
    <xf numFmtId="166" fontId="15" fillId="0" borderId="0" xfId="2" applyNumberFormat="1" applyFont="1" applyAlignment="1">
      <alignment horizontal="right"/>
    </xf>
    <xf numFmtId="0" fontId="16" fillId="5" borderId="0" xfId="0" applyFont="1" applyFill="1" applyAlignment="1">
      <alignment horizontal="center" vertical="center" wrapText="1"/>
    </xf>
    <xf numFmtId="3" fontId="16" fillId="5" borderId="0" xfId="0" applyNumberFormat="1" applyFont="1" applyFill="1" applyAlignment="1">
      <alignment horizontal="center" vertical="center" wrapText="1"/>
    </xf>
    <xf numFmtId="169" fontId="0" fillId="0" borderId="0" xfId="0" applyNumberFormat="1"/>
    <xf numFmtId="10" fontId="16" fillId="5" borderId="1" xfId="0" applyNumberFormat="1" applyFont="1" applyFill="1" applyBorder="1" applyAlignment="1">
      <alignment horizontal="right" vertical="center" wrapText="1"/>
    </xf>
    <xf numFmtId="0" fontId="15" fillId="0" borderId="0" xfId="0" applyFont="1" applyAlignment="1">
      <alignment horizontal="left" vertical="center"/>
    </xf>
    <xf numFmtId="9" fontId="15" fillId="0" borderId="0" xfId="2" applyFont="1"/>
    <xf numFmtId="0" fontId="28" fillId="5" borderId="1" xfId="0" applyFont="1" applyFill="1" applyBorder="1" applyAlignment="1">
      <alignment horizontal="center" vertical="center" wrapText="1"/>
    </xf>
    <xf numFmtId="9" fontId="28" fillId="5" borderId="1" xfId="0" applyNumberFormat="1" applyFont="1" applyFill="1" applyBorder="1" applyAlignment="1">
      <alignment horizontal="center" vertical="center" wrapText="1"/>
    </xf>
    <xf numFmtId="10" fontId="28" fillId="5" borderId="1" xfId="0" applyNumberFormat="1" applyFont="1" applyFill="1" applyBorder="1" applyAlignment="1">
      <alignment horizontal="center" vertical="center" wrapText="1"/>
    </xf>
    <xf numFmtId="0" fontId="39" fillId="5" borderId="1" xfId="0" applyFont="1" applyFill="1" applyBorder="1" applyAlignment="1">
      <alignment horizontal="center" wrapText="1"/>
    </xf>
    <xf numFmtId="0" fontId="40" fillId="0" borderId="0" xfId="0" applyFont="1"/>
    <xf numFmtId="165" fontId="41" fillId="0" borderId="0" xfId="0" applyNumberFormat="1" applyFont="1" applyAlignment="1">
      <alignment vertical="center"/>
    </xf>
    <xf numFmtId="0" fontId="41" fillId="0" borderId="0" xfId="0" applyFont="1" applyAlignment="1">
      <alignment horizontal="right" vertical="center"/>
    </xf>
    <xf numFmtId="3" fontId="40" fillId="0" borderId="0" xfId="0" applyNumberFormat="1" applyFont="1"/>
    <xf numFmtId="3" fontId="41" fillId="0" borderId="0" xfId="0" applyNumberFormat="1" applyFont="1" applyAlignment="1">
      <alignment vertical="center"/>
    </xf>
    <xf numFmtId="166" fontId="40" fillId="0" borderId="0" xfId="2" applyNumberFormat="1" applyFont="1"/>
    <xf numFmtId="164" fontId="41" fillId="0" borderId="0" xfId="1" applyNumberFormat="1" applyFont="1" applyAlignment="1">
      <alignment vertical="center"/>
    </xf>
    <xf numFmtId="3" fontId="41" fillId="0" borderId="0" xfId="0" applyNumberFormat="1" applyFont="1" applyAlignment="1">
      <alignment horizontal="right" vertical="center"/>
    </xf>
    <xf numFmtId="166" fontId="14" fillId="5" borderId="1" xfId="2" applyNumberFormat="1" applyFont="1" applyFill="1" applyBorder="1" applyAlignment="1">
      <alignment horizontal="center"/>
    </xf>
    <xf numFmtId="0" fontId="42" fillId="0" borderId="0" xfId="0" applyFont="1" applyAlignment="1">
      <alignment horizontal="center" vertical="center" wrapText="1"/>
    </xf>
    <xf numFmtId="3" fontId="37" fillId="0" borderId="0" xfId="0" applyNumberFormat="1" applyFont="1" applyAlignment="1">
      <alignment horizontal="center"/>
    </xf>
    <xf numFmtId="3" fontId="43" fillId="0" borderId="0" xfId="0" applyNumberFormat="1" applyFont="1"/>
    <xf numFmtId="0" fontId="43" fillId="0" borderId="0" xfId="0" applyFont="1"/>
    <xf numFmtId="0" fontId="42" fillId="0" borderId="0" xfId="0" applyFont="1" applyAlignment="1">
      <alignment horizontal="right"/>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5" borderId="12" xfId="0" applyFont="1" applyFill="1" applyBorder="1" applyAlignment="1">
      <alignment vertical="center"/>
    </xf>
    <xf numFmtId="0" fontId="41" fillId="3" borderId="1" xfId="0" applyFont="1" applyFill="1" applyBorder="1" applyAlignment="1">
      <alignment horizontal="center" wrapText="1"/>
    </xf>
    <xf numFmtId="0" fontId="14" fillId="5" borderId="1" xfId="0" applyFont="1" applyFill="1" applyBorder="1" applyAlignment="1">
      <alignment horizontal="right" indent="1"/>
    </xf>
    <xf numFmtId="0" fontId="14" fillId="5" borderId="1" xfId="0" applyFont="1" applyFill="1" applyBorder="1" applyAlignment="1">
      <alignment horizontal="left" vertical="top"/>
    </xf>
    <xf numFmtId="0" fontId="29" fillId="0" borderId="0" xfId="0" applyFont="1" applyAlignment="1">
      <alignment horizontal="right" indent="1"/>
    </xf>
    <xf numFmtId="0" fontId="15" fillId="0" borderId="0" xfId="0" applyFont="1" applyAlignment="1">
      <alignment horizontal="left" vertical="top"/>
    </xf>
    <xf numFmtId="172" fontId="16" fillId="5" borderId="1" xfId="0" applyNumberFormat="1" applyFont="1" applyFill="1" applyBorder="1" applyAlignment="1">
      <alignment horizontal="right" vertical="center" wrapText="1" indent="1"/>
    </xf>
    <xf numFmtId="172" fontId="15" fillId="3" borderId="1" xfId="0" applyNumberFormat="1" applyFont="1" applyFill="1" applyBorder="1"/>
    <xf numFmtId="0" fontId="44" fillId="0" borderId="0" xfId="0" applyFont="1"/>
    <xf numFmtId="0" fontId="41" fillId="0" borderId="0" xfId="0" quotePrefix="1" applyFont="1" applyAlignment="1">
      <alignment horizontal="right" vertical="center"/>
    </xf>
    <xf numFmtId="0" fontId="41" fillId="0" borderId="0" xfId="0" applyFont="1" applyAlignment="1">
      <alignment horizontal="center" vertical="center"/>
    </xf>
    <xf numFmtId="0" fontId="40" fillId="0" borderId="0" xfId="0" applyFont="1" applyAlignment="1">
      <alignment horizontal="center"/>
    </xf>
    <xf numFmtId="3" fontId="45" fillId="0" borderId="0" xfId="0" applyNumberFormat="1" applyFont="1"/>
    <xf numFmtId="166" fontId="45" fillId="0" borderId="0" xfId="2" applyNumberFormat="1" applyFont="1"/>
    <xf numFmtId="0" fontId="45" fillId="0" borderId="0" xfId="0" applyFont="1"/>
    <xf numFmtId="0" fontId="16" fillId="5" borderId="0" xfId="0" applyFont="1" applyFill="1" applyAlignment="1">
      <alignment horizontal="right" vertical="center"/>
    </xf>
    <xf numFmtId="166" fontId="16" fillId="5" borderId="0" xfId="0" applyNumberFormat="1" applyFont="1" applyFill="1" applyAlignment="1">
      <alignment wrapText="1"/>
    </xf>
    <xf numFmtId="0" fontId="29" fillId="3" borderId="1" xfId="0" applyFont="1" applyFill="1" applyBorder="1" applyAlignment="1">
      <alignment horizontal="center"/>
    </xf>
    <xf numFmtId="166" fontId="29" fillId="3" borderId="1" xfId="2" applyNumberFormat="1" applyFont="1" applyFill="1" applyBorder="1" applyAlignment="1">
      <alignment horizontal="center"/>
    </xf>
    <xf numFmtId="0" fontId="40" fillId="0" borderId="0" xfId="0" applyFont="1" applyAlignment="1">
      <alignment horizontal="center" vertical="center"/>
    </xf>
    <xf numFmtId="0" fontId="15" fillId="0" borderId="21" xfId="0" applyFont="1" applyBorder="1"/>
    <xf numFmtId="0" fontId="15" fillId="0" borderId="22" xfId="0" applyFont="1" applyBorder="1"/>
    <xf numFmtId="0" fontId="15" fillId="0" borderId="24" xfId="0" applyFont="1" applyBorder="1"/>
    <xf numFmtId="0" fontId="15" fillId="0" borderId="26" xfId="0" applyFont="1" applyBorder="1"/>
    <xf numFmtId="3" fontId="15" fillId="0" borderId="27" xfId="0" applyNumberFormat="1" applyFont="1" applyBorder="1"/>
    <xf numFmtId="0" fontId="15" fillId="0" borderId="27" xfId="0" applyFont="1" applyBorder="1"/>
    <xf numFmtId="0" fontId="46" fillId="0" borderId="0" xfId="0" applyFont="1" applyAlignment="1">
      <alignment horizontal="center"/>
    </xf>
    <xf numFmtId="3" fontId="15" fillId="0" borderId="22" xfId="0" applyNumberFormat="1" applyFont="1" applyBorder="1"/>
    <xf numFmtId="0" fontId="15" fillId="0" borderId="23" xfId="0" applyFont="1" applyBorder="1"/>
    <xf numFmtId="0" fontId="15" fillId="0" borderId="25" xfId="0" applyFont="1" applyBorder="1"/>
    <xf numFmtId="164" fontId="15" fillId="0" borderId="27" xfId="1" applyNumberFormat="1" applyFont="1" applyFill="1" applyBorder="1" applyAlignment="1">
      <alignment vertical="center"/>
    </xf>
    <xf numFmtId="164" fontId="15" fillId="0" borderId="19" xfId="1" applyNumberFormat="1" applyFont="1" applyFill="1" applyBorder="1" applyAlignment="1">
      <alignment vertical="center"/>
    </xf>
    <xf numFmtId="164" fontId="15" fillId="0" borderId="0" xfId="1" applyNumberFormat="1" applyFont="1" applyFill="1" applyBorder="1" applyAlignment="1">
      <alignment vertical="center"/>
    </xf>
    <xf numFmtId="0" fontId="15" fillId="0" borderId="23" xfId="0" applyFont="1" applyBorder="1" applyAlignment="1">
      <alignment horizontal="center"/>
    </xf>
    <xf numFmtId="10" fontId="15" fillId="0" borderId="25" xfId="2" applyNumberFormat="1" applyFont="1" applyFill="1" applyBorder="1" applyAlignment="1">
      <alignment horizontal="center"/>
    </xf>
    <xf numFmtId="3" fontId="15" fillId="0" borderId="25" xfId="0" applyNumberFormat="1" applyFont="1" applyBorder="1"/>
    <xf numFmtId="3" fontId="15" fillId="0" borderId="19" xfId="0" applyNumberFormat="1" applyFont="1" applyBorder="1"/>
    <xf numFmtId="0" fontId="45" fillId="0" borderId="0" xfId="0" applyFont="1" applyAlignment="1">
      <alignment horizontal="center"/>
    </xf>
    <xf numFmtId="3" fontId="15" fillId="0" borderId="23" xfId="0" applyNumberFormat="1" applyFont="1" applyBorder="1"/>
    <xf numFmtId="0" fontId="48" fillId="0" borderId="24" xfId="0" applyFont="1" applyBorder="1" applyAlignment="1">
      <alignment horizontal="center"/>
    </xf>
    <xf numFmtId="0" fontId="48" fillId="0" borderId="0" xfId="0" applyFont="1" applyAlignment="1">
      <alignment horizontal="center"/>
    </xf>
    <xf numFmtId="164" fontId="15" fillId="0" borderId="25" xfId="1" applyNumberFormat="1" applyFont="1" applyFill="1" applyBorder="1" applyAlignment="1">
      <alignment vertical="center"/>
    </xf>
    <xf numFmtId="3" fontId="49" fillId="0" borderId="0" xfId="0" applyNumberFormat="1" applyFont="1" applyAlignment="1">
      <alignment horizontal="center"/>
    </xf>
    <xf numFmtId="0" fontId="49" fillId="0" borderId="0" xfId="0" applyFont="1" applyAlignment="1">
      <alignment horizontal="center"/>
    </xf>
    <xf numFmtId="37" fontId="15" fillId="0" borderId="0" xfId="1" applyNumberFormat="1" applyFont="1" applyAlignment="1">
      <alignment horizontal="center"/>
    </xf>
    <xf numFmtId="3" fontId="15" fillId="0" borderId="0" xfId="0" applyNumberFormat="1" applyFont="1" applyAlignment="1">
      <alignment horizontal="center"/>
    </xf>
    <xf numFmtId="0" fontId="20" fillId="2" borderId="28" xfId="0" applyFont="1" applyFill="1" applyBorder="1" applyAlignment="1">
      <alignment vertical="center" wrapText="1"/>
    </xf>
    <xf numFmtId="0" fontId="8" fillId="0" borderId="26" xfId="0" applyFont="1" applyBorder="1" applyAlignment="1">
      <alignment vertical="center" wrapText="1"/>
    </xf>
    <xf numFmtId="0" fontId="16" fillId="5" borderId="0" xfId="0" applyFont="1" applyFill="1" applyAlignment="1">
      <alignment horizontal="right" indent="1"/>
    </xf>
    <xf numFmtId="164" fontId="41" fillId="0" borderId="2" xfId="1" applyNumberFormat="1" applyFont="1" applyBorder="1" applyAlignment="1">
      <alignment vertical="center"/>
    </xf>
    <xf numFmtId="164" fontId="41" fillId="0" borderId="3" xfId="1" applyNumberFormat="1" applyFont="1" applyBorder="1" applyAlignment="1">
      <alignment vertical="center"/>
    </xf>
    <xf numFmtId="164" fontId="41" fillId="0" borderId="4" xfId="1" applyNumberFormat="1" applyFont="1" applyBorder="1" applyAlignment="1">
      <alignment vertical="center"/>
    </xf>
    <xf numFmtId="164" fontId="41" fillId="0" borderId="5" xfId="1" applyNumberFormat="1" applyFont="1" applyBorder="1" applyAlignment="1">
      <alignment vertical="center"/>
    </xf>
    <xf numFmtId="164" fontId="41" fillId="0" borderId="0" xfId="1" applyNumberFormat="1" applyFont="1" applyBorder="1" applyAlignment="1">
      <alignment vertical="center"/>
    </xf>
    <xf numFmtId="164" fontId="41" fillId="0" borderId="6" xfId="1" applyNumberFormat="1" applyFont="1" applyBorder="1" applyAlignment="1">
      <alignment vertical="center"/>
    </xf>
    <xf numFmtId="164" fontId="41" fillId="0" borderId="7" xfId="1" applyNumberFormat="1" applyFont="1" applyBorder="1" applyAlignment="1">
      <alignment vertical="center"/>
    </xf>
    <xf numFmtId="164" fontId="41" fillId="0" borderId="8" xfId="1" applyNumberFormat="1" applyFont="1" applyBorder="1" applyAlignment="1">
      <alignment vertical="center"/>
    </xf>
    <xf numFmtId="164" fontId="41" fillId="0" borderId="9" xfId="1" applyNumberFormat="1" applyFont="1" applyBorder="1" applyAlignment="1">
      <alignment vertical="center"/>
    </xf>
    <xf numFmtId="0" fontId="41" fillId="0" borderId="2" xfId="0" applyFont="1" applyBorder="1" applyAlignment="1">
      <alignment horizontal="left"/>
    </xf>
    <xf numFmtId="0" fontId="41" fillId="0" borderId="3" xfId="0" applyFont="1" applyBorder="1" applyAlignment="1">
      <alignment horizontal="center"/>
    </xf>
    <xf numFmtId="0" fontId="41" fillId="0" borderId="3" xfId="0" applyFont="1" applyBorder="1" applyAlignment="1">
      <alignment vertical="center"/>
    </xf>
    <xf numFmtId="0" fontId="41" fillId="0" borderId="3" xfId="0" applyFont="1" applyBorder="1" applyAlignment="1">
      <alignment vertical="center" wrapText="1"/>
    </xf>
    <xf numFmtId="0" fontId="41" fillId="0" borderId="3" xfId="0" applyFont="1" applyBorder="1"/>
    <xf numFmtId="0" fontId="41" fillId="0" borderId="4" xfId="0" applyFont="1" applyBorder="1"/>
    <xf numFmtId="166" fontId="40" fillId="0" borderId="5" xfId="2" applyNumberFormat="1" applyFont="1" applyBorder="1" applyAlignment="1">
      <alignment horizontal="center"/>
    </xf>
    <xf numFmtId="166" fontId="40" fillId="0" borderId="0" xfId="2" applyNumberFormat="1" applyFont="1" applyBorder="1" applyAlignment="1">
      <alignment horizontal="center"/>
    </xf>
    <xf numFmtId="166" fontId="40" fillId="0" borderId="6" xfId="2" applyNumberFormat="1" applyFont="1" applyBorder="1" applyAlignment="1">
      <alignment horizontal="center"/>
    </xf>
    <xf numFmtId="164" fontId="40" fillId="0" borderId="7" xfId="1" applyNumberFormat="1" applyFont="1" applyBorder="1" applyAlignment="1">
      <alignment horizontal="center"/>
    </xf>
    <xf numFmtId="164" fontId="40" fillId="0" borderId="8" xfId="1" applyNumberFormat="1" applyFont="1" applyBorder="1" applyAlignment="1">
      <alignment horizontal="center"/>
    </xf>
    <xf numFmtId="164" fontId="40" fillId="0" borderId="9" xfId="1" applyNumberFormat="1" applyFont="1" applyBorder="1" applyAlignment="1">
      <alignment horizontal="center"/>
    </xf>
    <xf numFmtId="0" fontId="40" fillId="0" borderId="2" xfId="0" applyFont="1" applyBorder="1"/>
    <xf numFmtId="0" fontId="40" fillId="0" borderId="3" xfId="0" applyFont="1" applyBorder="1"/>
    <xf numFmtId="0" fontId="40" fillId="0" borderId="4" xfId="0" applyFont="1" applyBorder="1"/>
    <xf numFmtId="0" fontId="40" fillId="0" borderId="5" xfId="0" applyFont="1" applyBorder="1" applyAlignment="1">
      <alignment horizontal="center"/>
    </xf>
    <xf numFmtId="0" fontId="40" fillId="0" borderId="6" xfId="0" applyFont="1" applyBorder="1" applyAlignment="1">
      <alignment horizontal="center"/>
    </xf>
    <xf numFmtId="0" fontId="40" fillId="0" borderId="7" xfId="0" applyFont="1" applyBorder="1"/>
    <xf numFmtId="166" fontId="40" fillId="0" borderId="8" xfId="0" applyNumberFormat="1" applyFont="1" applyBorder="1" applyAlignment="1">
      <alignment horizontal="center"/>
    </xf>
    <xf numFmtId="166" fontId="40" fillId="0" borderId="9" xfId="0" applyNumberFormat="1" applyFont="1" applyBorder="1" applyAlignment="1">
      <alignment horizontal="center"/>
    </xf>
    <xf numFmtId="0" fontId="16" fillId="5" borderId="0" xfId="0" applyFont="1" applyFill="1" applyAlignment="1">
      <alignment wrapText="1"/>
    </xf>
    <xf numFmtId="0" fontId="33" fillId="5" borderId="1" xfId="0" applyFont="1" applyFill="1" applyBorder="1" applyAlignment="1">
      <alignment vertical="center"/>
    </xf>
    <xf numFmtId="0" fontId="16" fillId="5" borderId="1" xfId="0" applyFont="1" applyFill="1" applyBorder="1" applyAlignment="1">
      <alignment vertical="center" wrapText="1"/>
    </xf>
    <xf numFmtId="0" fontId="16" fillId="5" borderId="0" xfId="0" applyFont="1" applyFill="1" applyAlignment="1">
      <alignment horizontal="left" vertical="center" wrapText="1"/>
    </xf>
    <xf numFmtId="0" fontId="15" fillId="0" borderId="0" xfId="0" applyFont="1" applyAlignment="1">
      <alignment wrapText="1"/>
    </xf>
    <xf numFmtId="0" fontId="15" fillId="0" borderId="0" xfId="0" applyFont="1" applyAlignment="1">
      <alignment horizontal="left" vertical="top"/>
    </xf>
    <xf numFmtId="0" fontId="15" fillId="0" borderId="0" xfId="0" applyFont="1" applyAlignment="1">
      <alignment horizontal="left" vertical="top" wrapText="1"/>
    </xf>
    <xf numFmtId="0" fontId="16" fillId="5" borderId="0" xfId="0" applyFont="1" applyFill="1" applyAlignment="1">
      <alignment horizontal="left" vertical="top" wrapText="1"/>
    </xf>
    <xf numFmtId="0" fontId="16" fillId="5" borderId="0" xfId="0" applyFont="1" applyFill="1" applyAlignment="1">
      <alignment vertical="top" wrapText="1"/>
    </xf>
    <xf numFmtId="0" fontId="0" fillId="0" borderId="0" xfId="0" applyAlignment="1">
      <alignment vertical="top" wrapText="1"/>
    </xf>
    <xf numFmtId="0" fontId="39" fillId="5" borderId="1" xfId="0" applyFont="1" applyFill="1" applyBorder="1" applyAlignment="1">
      <alignment horizontal="center" wrapText="1"/>
    </xf>
    <xf numFmtId="0" fontId="39" fillId="5" borderId="1" xfId="0" applyFont="1" applyFill="1" applyBorder="1" applyAlignment="1">
      <alignment horizontal="center" vertical="center" wrapText="1"/>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5" borderId="12" xfId="0" applyFont="1" applyFill="1" applyBorder="1" applyAlignment="1">
      <alignment vertical="center"/>
    </xf>
    <xf numFmtId="0" fontId="16" fillId="5" borderId="1" xfId="0" applyFont="1" applyFill="1" applyBorder="1" applyAlignment="1">
      <alignment horizontal="right" vertical="center"/>
    </xf>
    <xf numFmtId="0" fontId="16" fillId="5" borderId="1" xfId="0" applyFont="1" applyFill="1" applyBorder="1" applyAlignment="1">
      <alignment horizontal="right" wrapText="1"/>
    </xf>
    <xf numFmtId="0" fontId="29" fillId="8" borderId="10" xfId="0" applyFont="1" applyFill="1" applyBorder="1" applyAlignment="1">
      <alignment horizontal="center" vertical="top"/>
    </xf>
    <xf numFmtId="0" fontId="29" fillId="8" borderId="12" xfId="0" applyFont="1" applyFill="1" applyBorder="1" applyAlignment="1">
      <alignment horizontal="center" vertical="top"/>
    </xf>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xf numFmtId="0" fontId="6" fillId="0" borderId="6" xfId="0" applyFont="1" applyBorder="1"/>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2" xfId="0" applyFont="1" applyBorder="1" applyAlignment="1">
      <alignment horizontal="center"/>
    </xf>
    <xf numFmtId="0" fontId="8" fillId="0" borderId="4"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0" fillId="0" borderId="2" xfId="0" applyBorder="1" applyAlignment="1">
      <alignment horizontal="left" indent="1"/>
    </xf>
    <xf numFmtId="0" fontId="0" fillId="0" borderId="4" xfId="0"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7" xfId="0" applyBorder="1" applyAlignment="1">
      <alignment horizontal="left" indent="1"/>
    </xf>
    <xf numFmtId="0" fontId="0" fillId="0" borderId="9" xfId="0" applyBorder="1" applyAlignment="1">
      <alignment horizontal="left" indent="1"/>
    </xf>
    <xf numFmtId="0" fontId="3" fillId="0" borderId="0" xfId="0" applyFont="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6" fillId="0" borderId="0" xfId="0" applyFont="1" applyAlignment="1">
      <alignment horizontal="center"/>
    </xf>
    <xf numFmtId="0" fontId="6" fillId="0" borderId="6" xfId="0" applyFont="1" applyBorder="1" applyAlignment="1">
      <alignment horizontal="center"/>
    </xf>
    <xf numFmtId="0" fontId="6" fillId="0" borderId="11" xfId="0" applyFont="1"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10" fontId="8" fillId="0" borderId="29" xfId="0" applyNumberFormat="1" applyFont="1" applyBorder="1" applyAlignment="1">
      <alignment horizontal="center" vertical="center" wrapText="1"/>
    </xf>
    <xf numFmtId="10" fontId="8" fillId="0" borderId="3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vertical="center" wrapText="1"/>
    </xf>
    <xf numFmtId="9" fontId="1"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 fillId="0" borderId="1" xfId="0" applyFont="1" applyBorder="1" applyAlignment="1">
      <alignment vertical="center"/>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247650</xdr:colOff>
      <xdr:row>84</xdr:row>
      <xdr:rowOff>15240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172070</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2DC88-8CDB-4BDC-B692-4F8A54C85D75}">
  <sheetPr>
    <tabColor rgb="FFFFC000"/>
  </sheetPr>
  <dimension ref="A1:M223"/>
  <sheetViews>
    <sheetView tabSelected="1" zoomScaleNormal="100" workbookViewId="0"/>
  </sheetViews>
  <sheetFormatPr defaultColWidth="8.85546875" defaultRowHeight="15" x14ac:dyDescent="0.25"/>
  <cols>
    <col min="1" max="1" width="8.85546875" style="186"/>
    <col min="2" max="2" width="13.28515625" style="186" customWidth="1"/>
    <col min="3" max="3" width="15.85546875" style="186" customWidth="1"/>
    <col min="4" max="13" width="13.28515625" style="186" customWidth="1"/>
    <col min="14" max="16384" width="8.85546875" style="186"/>
  </cols>
  <sheetData>
    <row r="1" spans="1:13" ht="15.6" customHeight="1" x14ac:dyDescent="0.35">
      <c r="A1" s="137" t="s">
        <v>581</v>
      </c>
      <c r="B1" s="138"/>
      <c r="C1" s="142" t="s">
        <v>379</v>
      </c>
      <c r="D1" s="138"/>
      <c r="E1" s="138"/>
      <c r="F1" s="138"/>
      <c r="G1" s="138"/>
      <c r="H1" s="138"/>
      <c r="I1" s="138"/>
      <c r="J1" s="138"/>
      <c r="K1" s="138"/>
      <c r="L1" s="139"/>
      <c r="M1" s="183"/>
    </row>
    <row r="2" spans="1:13" ht="15.6" customHeight="1" x14ac:dyDescent="0.3">
      <c r="A2" s="143" t="s">
        <v>380</v>
      </c>
      <c r="B2" s="144"/>
      <c r="C2" s="182"/>
      <c r="D2" s="182"/>
      <c r="E2" s="182"/>
      <c r="F2" s="182"/>
      <c r="G2" s="182"/>
      <c r="H2" s="182"/>
      <c r="I2" s="188"/>
      <c r="J2" s="140"/>
      <c r="K2" s="140"/>
      <c r="L2" s="141"/>
      <c r="M2" s="183"/>
    </row>
    <row r="3" spans="1:13" ht="15.6" customHeight="1" x14ac:dyDescent="0.35">
      <c r="A3" s="142"/>
      <c r="B3" s="142"/>
      <c r="C3" s="142"/>
      <c r="D3" s="182"/>
      <c r="E3" s="182"/>
      <c r="F3" s="182"/>
      <c r="G3" s="182"/>
      <c r="H3" s="182"/>
      <c r="I3" s="188"/>
      <c r="J3" s="140"/>
      <c r="K3" s="140"/>
      <c r="L3" s="141"/>
      <c r="M3" s="183"/>
    </row>
    <row r="4" spans="1:13" s="185" customFormat="1" ht="15.6" customHeight="1" x14ac:dyDescent="0.3">
      <c r="A4" s="355" t="s">
        <v>587</v>
      </c>
      <c r="B4" s="355"/>
      <c r="C4" s="355"/>
      <c r="D4" s="355"/>
      <c r="E4" s="355"/>
      <c r="F4" s="355"/>
      <c r="G4" s="355"/>
      <c r="H4" s="355"/>
      <c r="I4" s="355"/>
      <c r="J4" s="355"/>
      <c r="K4" s="355"/>
      <c r="L4" s="355"/>
      <c r="M4" s="355"/>
    </row>
    <row r="5" spans="1:13" s="185" customFormat="1" ht="15.6" customHeight="1" x14ac:dyDescent="0.3">
      <c r="A5" s="189"/>
      <c r="B5" s="189"/>
      <c r="C5" s="189"/>
      <c r="D5" s="189"/>
      <c r="E5" s="189"/>
      <c r="F5" s="189"/>
      <c r="G5" s="189"/>
      <c r="H5" s="189"/>
      <c r="I5" s="189"/>
      <c r="J5" s="189"/>
      <c r="K5" s="189"/>
      <c r="L5" s="189"/>
      <c r="M5" s="189"/>
    </row>
    <row r="6" spans="1:13" s="185" customFormat="1" ht="31.15" x14ac:dyDescent="0.3">
      <c r="A6" s="140"/>
      <c r="B6" s="356" t="s">
        <v>589</v>
      </c>
      <c r="C6" s="356"/>
      <c r="D6" s="356"/>
      <c r="E6" s="356"/>
      <c r="F6" s="235" t="s">
        <v>590</v>
      </c>
      <c r="G6" s="140"/>
      <c r="H6" s="140"/>
      <c r="I6" s="140"/>
      <c r="J6" s="140"/>
      <c r="K6" s="140"/>
      <c r="L6" s="140"/>
      <c r="M6" s="140"/>
    </row>
    <row r="7" spans="1:13" s="185" customFormat="1" ht="31.15" customHeight="1" x14ac:dyDescent="0.25">
      <c r="A7" s="140"/>
      <c r="B7" s="357" t="s">
        <v>541</v>
      </c>
      <c r="C7" s="357"/>
      <c r="D7" s="357"/>
      <c r="E7" s="357"/>
      <c r="F7" s="283">
        <v>55.8</v>
      </c>
      <c r="G7" s="140"/>
      <c r="H7" s="140"/>
      <c r="I7" s="140"/>
      <c r="J7" s="140"/>
      <c r="K7" s="140"/>
      <c r="L7" s="140"/>
      <c r="M7" s="140"/>
    </row>
    <row r="8" spans="1:13" s="185" customFormat="1" ht="15.6" customHeight="1" x14ac:dyDescent="0.3">
      <c r="A8" s="140"/>
      <c r="B8" s="357" t="s">
        <v>542</v>
      </c>
      <c r="C8" s="357"/>
      <c r="D8" s="357"/>
      <c r="E8" s="357"/>
      <c r="F8" s="283">
        <v>10.199999999999999</v>
      </c>
      <c r="G8" s="140"/>
      <c r="H8" s="140"/>
      <c r="I8" s="140"/>
      <c r="J8" s="140"/>
      <c r="K8" s="140"/>
      <c r="L8" s="140"/>
      <c r="M8" s="140"/>
    </row>
    <row r="9" spans="1:13" s="185" customFormat="1" ht="15.6" x14ac:dyDescent="0.3">
      <c r="A9" s="140"/>
      <c r="B9" s="357" t="s">
        <v>543</v>
      </c>
      <c r="C9" s="357"/>
      <c r="D9" s="357"/>
      <c r="E9" s="357"/>
      <c r="F9" s="283">
        <v>0.9</v>
      </c>
      <c r="G9" s="140"/>
      <c r="H9" s="140"/>
      <c r="I9" s="140"/>
      <c r="J9" s="140"/>
      <c r="K9" s="140"/>
      <c r="L9" s="140"/>
      <c r="M9" s="140"/>
    </row>
    <row r="10" spans="1:13" s="185" customFormat="1" ht="46.9" customHeight="1" x14ac:dyDescent="0.25">
      <c r="A10" s="140"/>
      <c r="B10" s="357" t="s">
        <v>544</v>
      </c>
      <c r="C10" s="357"/>
      <c r="D10" s="357"/>
      <c r="E10" s="357"/>
      <c r="F10" s="254">
        <v>0.91800000000000004</v>
      </c>
      <c r="G10" s="140"/>
      <c r="H10" s="140"/>
      <c r="I10" s="140"/>
      <c r="J10" s="140"/>
      <c r="K10" s="140"/>
      <c r="L10" s="140"/>
      <c r="M10" s="140"/>
    </row>
    <row r="11" spans="1:13" s="185" customFormat="1" ht="31.15" customHeight="1" x14ac:dyDescent="0.3">
      <c r="A11" s="140"/>
      <c r="B11" s="357" t="s">
        <v>595</v>
      </c>
      <c r="C11" s="357"/>
      <c r="D11" s="357"/>
      <c r="E11" s="357"/>
      <c r="F11" s="254">
        <v>0.95599999999999996</v>
      </c>
      <c r="G11" s="140"/>
      <c r="H11" s="140"/>
      <c r="I11" s="140"/>
      <c r="J11" s="140"/>
      <c r="K11" s="140"/>
      <c r="L11" s="140"/>
      <c r="M11" s="140"/>
    </row>
    <row r="12" spans="1:13" s="185" customFormat="1" ht="31.15" customHeight="1" x14ac:dyDescent="0.3">
      <c r="A12" s="140"/>
      <c r="B12" s="357" t="s">
        <v>588</v>
      </c>
      <c r="C12" s="357"/>
      <c r="D12" s="357"/>
      <c r="E12" s="357"/>
      <c r="F12" s="254">
        <v>0.11700000000000001</v>
      </c>
      <c r="G12" s="140"/>
      <c r="H12" s="140"/>
      <c r="I12" s="140"/>
      <c r="J12" s="140"/>
      <c r="K12" s="140"/>
      <c r="L12" s="140"/>
      <c r="M12" s="140"/>
    </row>
    <row r="13" spans="1:13" s="185" customFormat="1" ht="15.6" customHeight="1" x14ac:dyDescent="0.3">
      <c r="A13" s="140"/>
      <c r="B13" s="357" t="s">
        <v>596</v>
      </c>
      <c r="C13" s="357"/>
      <c r="D13" s="357"/>
      <c r="E13" s="357"/>
      <c r="F13" s="254">
        <v>1.0149999999999999</v>
      </c>
      <c r="G13" s="140"/>
      <c r="H13" s="140"/>
      <c r="I13" s="140"/>
      <c r="J13" s="140"/>
      <c r="K13" s="140"/>
      <c r="L13" s="140"/>
      <c r="M13" s="140"/>
    </row>
    <row r="14" spans="1:13" s="185" customFormat="1" ht="15.6" x14ac:dyDescent="0.3">
      <c r="A14" s="140"/>
      <c r="B14" s="140"/>
      <c r="C14" s="140"/>
      <c r="D14" s="140"/>
      <c r="E14" s="140"/>
      <c r="F14" s="140"/>
      <c r="G14" s="140"/>
      <c r="H14" s="140"/>
      <c r="I14" s="140"/>
      <c r="J14" s="140"/>
      <c r="K14" s="140"/>
      <c r="L14" s="140"/>
      <c r="M14" s="140"/>
    </row>
    <row r="15" spans="1:13" s="185" customFormat="1" ht="15.6" customHeight="1" x14ac:dyDescent="0.25">
      <c r="A15" s="223" t="s">
        <v>492</v>
      </c>
      <c r="B15" s="358" t="s">
        <v>552</v>
      </c>
      <c r="C15" s="358"/>
      <c r="D15" s="358"/>
      <c r="E15" s="358"/>
      <c r="F15" s="358"/>
      <c r="G15" s="358"/>
      <c r="H15" s="358"/>
      <c r="I15" s="358"/>
      <c r="J15" s="358"/>
      <c r="K15" s="209"/>
      <c r="L15" s="189"/>
      <c r="M15" s="140"/>
    </row>
    <row r="16" spans="1:13" s="185" customFormat="1" ht="15.6" customHeight="1" x14ac:dyDescent="0.25">
      <c r="A16" s="223"/>
      <c r="B16" s="325" t="s">
        <v>460</v>
      </c>
      <c r="C16" s="209" t="s">
        <v>592</v>
      </c>
      <c r="D16" s="209"/>
      <c r="E16" s="209"/>
      <c r="F16" s="209"/>
      <c r="G16" s="209"/>
      <c r="H16" s="209"/>
      <c r="I16" s="209"/>
      <c r="J16" s="209"/>
      <c r="K16" s="209"/>
      <c r="L16" s="189"/>
      <c r="M16" s="140"/>
    </row>
    <row r="17" spans="1:13" s="185" customFormat="1" ht="15.6" customHeight="1" x14ac:dyDescent="0.25">
      <c r="A17" s="223"/>
      <c r="B17" s="325" t="s">
        <v>461</v>
      </c>
      <c r="C17" s="209" t="s">
        <v>593</v>
      </c>
      <c r="D17" s="209"/>
      <c r="E17" s="209"/>
      <c r="F17" s="209"/>
      <c r="G17" s="209"/>
      <c r="H17" s="209"/>
      <c r="I17" s="209"/>
      <c r="J17" s="209"/>
      <c r="K17" s="209"/>
      <c r="L17" s="189"/>
      <c r="M17" s="140"/>
    </row>
    <row r="18" spans="1:13" s="185" customFormat="1" ht="15.6" customHeight="1" x14ac:dyDescent="0.25">
      <c r="A18" s="223"/>
      <c r="B18" s="325" t="s">
        <v>462</v>
      </c>
      <c r="C18" s="209" t="s">
        <v>594</v>
      </c>
      <c r="D18" s="209"/>
      <c r="E18" s="209"/>
      <c r="F18" s="209"/>
      <c r="G18" s="209"/>
      <c r="H18" s="209"/>
      <c r="I18" s="209"/>
      <c r="J18" s="209"/>
      <c r="K18" s="209"/>
      <c r="L18" s="189"/>
      <c r="M18" s="140"/>
    </row>
    <row r="19" spans="1:13" s="185" customFormat="1" ht="15.75" x14ac:dyDescent="0.25">
      <c r="A19" s="140"/>
      <c r="B19" s="224" t="s">
        <v>458</v>
      </c>
      <c r="C19" s="225"/>
      <c r="D19" s="180"/>
      <c r="E19" s="187"/>
      <c r="F19" s="187"/>
      <c r="G19" s="187"/>
      <c r="H19" s="187"/>
      <c r="I19" s="187"/>
      <c r="J19" s="187"/>
      <c r="K19" s="187"/>
      <c r="L19" s="189"/>
      <c r="M19" s="140"/>
    </row>
    <row r="20" spans="1:13" s="185" customFormat="1" ht="31.5" x14ac:dyDescent="0.25">
      <c r="D20" s="278" t="s">
        <v>591</v>
      </c>
    </row>
    <row r="21" spans="1:13" s="185" customFormat="1" ht="15.75" x14ac:dyDescent="0.25">
      <c r="B21" s="279" t="s">
        <v>460</v>
      </c>
      <c r="C21" s="280" t="s">
        <v>592</v>
      </c>
      <c r="D21" s="284">
        <f>(Case_Data_p2to4!F52+Case_Data_p2to4!E26+F12*Case_Data_p2to4!F41+Case_Data_p2to4!F45)/1000-F9</f>
        <v>240.3296</v>
      </c>
    </row>
    <row r="22" spans="1:13" s="185" customFormat="1" ht="15.75" x14ac:dyDescent="0.25">
      <c r="B22" s="279" t="s">
        <v>461</v>
      </c>
      <c r="C22" s="280" t="s">
        <v>593</v>
      </c>
      <c r="D22" s="284">
        <f>D21-F8+((1-F11)*(Case_Data_p2to4!F34+Case_Data_p2to4!F35)+(F13-1)*Case_Data_p2to4!D12)/1000</f>
        <v>252.55309999999997</v>
      </c>
    </row>
    <row r="23" spans="1:13" s="185" customFormat="1" ht="15.75" x14ac:dyDescent="0.25">
      <c r="B23" s="279" t="s">
        <v>462</v>
      </c>
      <c r="C23" s="280" t="s">
        <v>594</v>
      </c>
      <c r="D23" s="284">
        <f>D22+F7</f>
        <v>308.35309999999998</v>
      </c>
    </row>
    <row r="24" spans="1:13" s="185" customFormat="1" ht="15.75" x14ac:dyDescent="0.25">
      <c r="B24" s="281"/>
      <c r="C24" s="282"/>
    </row>
    <row r="25" spans="1:13" s="185" customFormat="1" ht="15.6" customHeight="1" x14ac:dyDescent="0.25">
      <c r="A25" s="223" t="s">
        <v>507</v>
      </c>
      <c r="B25" s="358" t="s">
        <v>545</v>
      </c>
      <c r="C25" s="358"/>
      <c r="D25" s="358"/>
      <c r="E25" s="358"/>
      <c r="F25" s="358"/>
      <c r="G25" s="358"/>
      <c r="H25" s="358"/>
      <c r="I25" s="358"/>
      <c r="J25" s="358"/>
      <c r="K25" s="209"/>
      <c r="L25" s="189"/>
      <c r="M25" s="140"/>
    </row>
    <row r="26" spans="1:13" s="185" customFormat="1" ht="15.75" x14ac:dyDescent="0.25">
      <c r="A26" s="140"/>
      <c r="B26" s="142" t="s">
        <v>458</v>
      </c>
      <c r="C26" s="180"/>
      <c r="D26" s="180"/>
      <c r="E26" s="187"/>
      <c r="F26" s="187"/>
      <c r="G26" s="187"/>
      <c r="H26" s="187"/>
      <c r="I26" s="187"/>
      <c r="J26" s="187"/>
      <c r="K26" s="187"/>
      <c r="L26" s="189"/>
      <c r="M26" s="140"/>
    </row>
    <row r="27" spans="1:13" s="185" customFormat="1" ht="15.75" x14ac:dyDescent="0.25">
      <c r="A27" s="360" t="s">
        <v>627</v>
      </c>
      <c r="B27" s="360"/>
      <c r="C27" s="360"/>
      <c r="D27" s="360"/>
      <c r="E27" s="360"/>
      <c r="F27" s="360"/>
      <c r="G27" s="360"/>
      <c r="H27" s="360"/>
      <c r="I27" s="360"/>
      <c r="J27" s="360"/>
      <c r="K27" s="360"/>
      <c r="L27" s="360"/>
      <c r="M27" s="360"/>
    </row>
    <row r="28" spans="1:13" s="185" customFormat="1" ht="15.75" x14ac:dyDescent="0.25">
      <c r="A28" s="360"/>
      <c r="B28" s="360"/>
      <c r="C28" s="360"/>
      <c r="D28" s="360"/>
      <c r="E28" s="360"/>
      <c r="F28" s="360"/>
      <c r="G28" s="360"/>
      <c r="H28" s="360"/>
      <c r="I28" s="360"/>
      <c r="J28" s="360"/>
      <c r="K28" s="360"/>
      <c r="L28" s="360"/>
      <c r="M28" s="360"/>
    </row>
    <row r="29" spans="1:13" s="185" customFormat="1" ht="15.75" x14ac:dyDescent="0.25">
      <c r="A29" s="360"/>
      <c r="B29" s="360"/>
      <c r="C29" s="360"/>
      <c r="D29" s="360"/>
      <c r="E29" s="360"/>
      <c r="F29" s="360"/>
      <c r="G29" s="360"/>
      <c r="H29" s="360"/>
      <c r="I29" s="360"/>
      <c r="J29" s="360"/>
      <c r="K29" s="360"/>
      <c r="L29" s="360"/>
      <c r="M29" s="360"/>
    </row>
    <row r="30" spans="1:13" s="185" customFormat="1" ht="29.45" customHeight="1" x14ac:dyDescent="0.25">
      <c r="A30" s="362" t="s">
        <v>553</v>
      </c>
      <c r="B30" s="362"/>
      <c r="C30" s="362"/>
      <c r="D30" s="362"/>
      <c r="E30" s="362"/>
      <c r="F30" s="362"/>
      <c r="G30" s="362"/>
      <c r="H30" s="362"/>
      <c r="I30" s="362"/>
      <c r="J30" s="362"/>
      <c r="K30" s="362"/>
      <c r="L30" s="189"/>
      <c r="M30" s="140"/>
    </row>
    <row r="31" spans="1:13" s="185" customFormat="1" ht="15.75" x14ac:dyDescent="0.25">
      <c r="A31" s="223"/>
      <c r="B31" s="209"/>
      <c r="C31" s="209"/>
      <c r="D31" s="209"/>
      <c r="E31" s="209"/>
      <c r="F31" s="209"/>
      <c r="G31" s="209"/>
      <c r="H31" s="209"/>
      <c r="I31" s="209"/>
      <c r="J31" s="209"/>
      <c r="K31" s="209"/>
      <c r="L31" s="189"/>
      <c r="M31" s="140"/>
    </row>
    <row r="32" spans="1:13" s="185" customFormat="1" ht="15.6" customHeight="1" x14ac:dyDescent="0.25">
      <c r="A32" s="223" t="s">
        <v>508</v>
      </c>
      <c r="B32" s="358" t="s">
        <v>597</v>
      </c>
      <c r="C32" s="358"/>
      <c r="D32" s="358"/>
      <c r="E32" s="358"/>
      <c r="F32" s="358"/>
      <c r="G32" s="358"/>
      <c r="H32" s="358"/>
      <c r="I32" s="358"/>
      <c r="J32" s="358"/>
      <c r="K32" s="209"/>
      <c r="L32" s="189"/>
      <c r="M32" s="140"/>
    </row>
    <row r="33" spans="1:13" s="185" customFormat="1" ht="15.75" x14ac:dyDescent="0.25">
      <c r="A33" s="140"/>
      <c r="B33" s="142" t="s">
        <v>458</v>
      </c>
      <c r="C33" s="180"/>
      <c r="D33" s="180"/>
      <c r="E33" s="187"/>
      <c r="F33" s="187"/>
      <c r="G33" s="187"/>
      <c r="H33" s="187"/>
      <c r="I33" s="187"/>
      <c r="J33" s="187"/>
      <c r="K33" s="187"/>
      <c r="L33" s="189"/>
      <c r="M33" s="140"/>
    </row>
    <row r="34" spans="1:13" s="185" customFormat="1" ht="15.75" x14ac:dyDescent="0.25">
      <c r="A34" s="361" t="s">
        <v>628</v>
      </c>
      <c r="B34" s="361"/>
      <c r="C34" s="361"/>
      <c r="D34" s="361"/>
      <c r="E34" s="361"/>
      <c r="F34" s="361"/>
      <c r="G34" s="361"/>
      <c r="H34" s="361"/>
      <c r="I34" s="361"/>
      <c r="J34" s="361"/>
      <c r="K34" s="361"/>
      <c r="L34" s="361"/>
      <c r="M34" s="361"/>
    </row>
    <row r="35" spans="1:13" s="185" customFormat="1" ht="15.75" x14ac:dyDescent="0.25">
      <c r="A35" s="361"/>
      <c r="B35" s="361"/>
      <c r="C35" s="361"/>
      <c r="D35" s="361"/>
      <c r="E35" s="361"/>
      <c r="F35" s="361"/>
      <c r="G35" s="361"/>
      <c r="H35" s="361"/>
      <c r="I35" s="361"/>
      <c r="J35" s="361"/>
      <c r="K35" s="361"/>
      <c r="L35" s="361"/>
      <c r="M35" s="361"/>
    </row>
    <row r="36" spans="1:13" s="185" customFormat="1" ht="15.75" x14ac:dyDescent="0.25">
      <c r="A36" s="361"/>
      <c r="B36" s="361"/>
      <c r="C36" s="361"/>
      <c r="D36" s="361"/>
      <c r="E36" s="361"/>
      <c r="F36" s="361"/>
      <c r="G36" s="361"/>
      <c r="H36" s="361"/>
      <c r="I36" s="361"/>
      <c r="J36" s="361"/>
      <c r="K36" s="361"/>
      <c r="L36" s="361"/>
      <c r="M36" s="361"/>
    </row>
    <row r="37" spans="1:13" s="185" customFormat="1" ht="15.6" customHeight="1" x14ac:dyDescent="0.25">
      <c r="B37" s="359"/>
      <c r="C37" s="359"/>
      <c r="D37" s="359"/>
      <c r="E37" s="359"/>
      <c r="F37" s="359"/>
      <c r="G37" s="359"/>
      <c r="H37" s="359"/>
      <c r="I37" s="359"/>
      <c r="J37" s="359"/>
      <c r="K37" s="359"/>
      <c r="L37" s="359"/>
    </row>
    <row r="38" spans="1:13" s="185" customFormat="1" ht="15.75" x14ac:dyDescent="0.25"/>
    <row r="39" spans="1:13" s="185" customFormat="1" ht="15.75" x14ac:dyDescent="0.25"/>
    <row r="40" spans="1:13" s="185" customFormat="1" ht="15.75" x14ac:dyDescent="0.25"/>
    <row r="41" spans="1:13" s="185" customFormat="1" ht="15.75" x14ac:dyDescent="0.25"/>
    <row r="42" spans="1:13" s="185" customFormat="1" ht="15.75" x14ac:dyDescent="0.25"/>
    <row r="43" spans="1:13" s="185" customFormat="1" ht="15.75" x14ac:dyDescent="0.25"/>
    <row r="44" spans="1:13" s="185" customFormat="1" ht="15.75" x14ac:dyDescent="0.25"/>
    <row r="45" spans="1:13" s="185" customFormat="1" ht="15.75" x14ac:dyDescent="0.25"/>
    <row r="46" spans="1:13" s="185" customFormat="1" ht="15.75" x14ac:dyDescent="0.25"/>
    <row r="47" spans="1:13" s="185" customFormat="1" ht="15.75" x14ac:dyDescent="0.25"/>
    <row r="48" spans="1:13" s="185" customFormat="1" ht="15.75" x14ac:dyDescent="0.25"/>
    <row r="49" s="185" customFormat="1" ht="15.75" x14ac:dyDescent="0.25"/>
    <row r="50" s="185" customFormat="1" ht="15.75" x14ac:dyDescent="0.25"/>
    <row r="51" s="185" customFormat="1" ht="15.75" x14ac:dyDescent="0.25"/>
    <row r="52" s="185" customFormat="1" ht="15.75" x14ac:dyDescent="0.25"/>
    <row r="53" s="185" customFormat="1" ht="15.75" x14ac:dyDescent="0.25"/>
    <row r="54" s="185" customFormat="1" ht="15.75" x14ac:dyDescent="0.25"/>
    <row r="55" s="185" customFormat="1" ht="15.75" x14ac:dyDescent="0.25"/>
    <row r="56" s="185" customFormat="1" ht="15.75" x14ac:dyDescent="0.25"/>
    <row r="57" s="185" customFormat="1" ht="15.75" x14ac:dyDescent="0.25"/>
    <row r="58" s="185" customFormat="1" ht="15.75" x14ac:dyDescent="0.25"/>
    <row r="59" s="185" customFormat="1" ht="15.75" x14ac:dyDescent="0.25"/>
    <row r="60" s="185" customFormat="1" ht="15.75" x14ac:dyDescent="0.25"/>
    <row r="61" s="185" customFormat="1" ht="15.75" x14ac:dyDescent="0.25"/>
    <row r="62" s="185" customFormat="1" ht="15.75" x14ac:dyDescent="0.25"/>
    <row r="63" s="185" customFormat="1" ht="15.75" x14ac:dyDescent="0.25"/>
    <row r="64" s="185" customFormat="1" ht="15.75" x14ac:dyDescent="0.25"/>
    <row r="65" s="185" customFormat="1" ht="15.75" x14ac:dyDescent="0.25"/>
    <row r="66" s="185" customFormat="1" ht="15.75" x14ac:dyDescent="0.25"/>
    <row r="67" s="185" customFormat="1" ht="15.75" x14ac:dyDescent="0.25"/>
    <row r="68" s="185" customFormat="1" ht="15.75" x14ac:dyDescent="0.25"/>
    <row r="69" s="185" customFormat="1" ht="15.75" x14ac:dyDescent="0.25"/>
    <row r="70" s="185" customFormat="1" ht="15.75" x14ac:dyDescent="0.25"/>
    <row r="71" s="185" customFormat="1" ht="15.75" x14ac:dyDescent="0.25"/>
    <row r="72" s="185" customFormat="1" ht="15.75" x14ac:dyDescent="0.25"/>
    <row r="73" s="185" customFormat="1" ht="15.75" x14ac:dyDescent="0.25"/>
    <row r="74" s="185" customFormat="1" ht="15.75" x14ac:dyDescent="0.25"/>
    <row r="75" s="185" customFormat="1" ht="15.75" x14ac:dyDescent="0.25"/>
    <row r="76" s="185" customFormat="1" ht="15.75" x14ac:dyDescent="0.25"/>
    <row r="77" s="185" customFormat="1" ht="15.75" x14ac:dyDescent="0.25"/>
    <row r="78" s="185" customFormat="1" ht="15.75" x14ac:dyDescent="0.25"/>
    <row r="79" s="185" customFormat="1" ht="15.75" x14ac:dyDescent="0.25"/>
    <row r="80" s="185" customFormat="1" ht="15.75" x14ac:dyDescent="0.25"/>
    <row r="81" s="185" customFormat="1" ht="15.75" x14ac:dyDescent="0.25"/>
    <row r="82" s="185" customFormat="1" ht="15.75" x14ac:dyDescent="0.25"/>
    <row r="83" s="185" customFormat="1" ht="15.75" x14ac:dyDescent="0.25"/>
    <row r="84" s="185" customFormat="1" ht="15.75" x14ac:dyDescent="0.25"/>
    <row r="85" s="185" customFormat="1" ht="15.75" x14ac:dyDescent="0.25"/>
    <row r="86" s="185" customFormat="1" ht="15.75" x14ac:dyDescent="0.25"/>
    <row r="87" s="185" customFormat="1" ht="15.75" x14ac:dyDescent="0.25"/>
    <row r="88" s="185" customFormat="1" ht="15.75" x14ac:dyDescent="0.25"/>
    <row r="89" s="185" customFormat="1" ht="15.75" x14ac:dyDescent="0.25"/>
    <row r="90" s="185" customFormat="1" ht="15.75" x14ac:dyDescent="0.25"/>
    <row r="91" s="185" customFormat="1" ht="15.75" x14ac:dyDescent="0.25"/>
    <row r="92" s="185" customFormat="1" ht="15.75" x14ac:dyDescent="0.25"/>
    <row r="93" s="185" customFormat="1" ht="15.75" x14ac:dyDescent="0.25"/>
    <row r="94" s="185" customFormat="1" ht="15.75" x14ac:dyDescent="0.25"/>
    <row r="95" s="185" customFormat="1" ht="15.75" x14ac:dyDescent="0.25"/>
    <row r="96" s="185" customFormat="1" ht="15.75" x14ac:dyDescent="0.25"/>
    <row r="97" s="185" customFormat="1" ht="15.75" x14ac:dyDescent="0.25"/>
    <row r="98" s="185" customFormat="1" ht="15.75" x14ac:dyDescent="0.25"/>
    <row r="99" s="185" customFormat="1" ht="15.75" x14ac:dyDescent="0.25"/>
    <row r="100" s="185" customFormat="1" ht="15.75" x14ac:dyDescent="0.25"/>
    <row r="101" s="185" customFormat="1" ht="15.75" x14ac:dyDescent="0.25"/>
    <row r="102" s="185" customFormat="1" ht="15.75" x14ac:dyDescent="0.25"/>
    <row r="103" s="185" customFormat="1" ht="15.75" x14ac:dyDescent="0.25"/>
    <row r="104" s="185" customFormat="1" ht="15.75" x14ac:dyDescent="0.25"/>
    <row r="105" s="185" customFormat="1" ht="15.75" x14ac:dyDescent="0.25"/>
    <row r="106" s="185" customFormat="1" ht="15.75" x14ac:dyDescent="0.25"/>
    <row r="107" s="185" customFormat="1" ht="15.75" x14ac:dyDescent="0.25"/>
    <row r="108" s="185" customFormat="1" ht="15.75" x14ac:dyDescent="0.25"/>
    <row r="109" s="185" customFormat="1" ht="15.75" x14ac:dyDescent="0.25"/>
    <row r="110" s="185" customFormat="1" ht="15.75" x14ac:dyDescent="0.25"/>
    <row r="111" s="185" customFormat="1" ht="15.75" x14ac:dyDescent="0.25"/>
    <row r="112" s="185" customFormat="1" ht="15.75" x14ac:dyDescent="0.25"/>
    <row r="113" s="185" customFormat="1" ht="15.75" x14ac:dyDescent="0.25"/>
    <row r="114" s="185" customFormat="1" ht="15.75" x14ac:dyDescent="0.25"/>
    <row r="115" s="185" customFormat="1" ht="15.75" x14ac:dyDescent="0.25"/>
    <row r="116" s="185" customFormat="1" ht="15.75" x14ac:dyDescent="0.25"/>
    <row r="117" s="185" customFormat="1" ht="15.75" x14ac:dyDescent="0.25"/>
    <row r="118" s="185" customFormat="1" ht="15.75" x14ac:dyDescent="0.25"/>
    <row r="119" s="185" customFormat="1" ht="15.75" x14ac:dyDescent="0.25"/>
    <row r="120" s="185" customFormat="1" ht="15.75" x14ac:dyDescent="0.25"/>
    <row r="121" s="185" customFormat="1" ht="15.75" x14ac:dyDescent="0.25"/>
    <row r="122" s="185" customFormat="1" ht="15.75" x14ac:dyDescent="0.25"/>
    <row r="123" s="185" customFormat="1" ht="15.75" x14ac:dyDescent="0.25"/>
    <row r="124" s="185" customFormat="1" ht="15.75" x14ac:dyDescent="0.25"/>
    <row r="125" s="185" customFormat="1" ht="15.75" x14ac:dyDescent="0.25"/>
    <row r="126" s="185" customFormat="1" ht="15.75" x14ac:dyDescent="0.25"/>
    <row r="127" s="185" customFormat="1" ht="15.75" x14ac:dyDescent="0.25"/>
    <row r="128" s="185" customFormat="1" ht="15.75" x14ac:dyDescent="0.25"/>
    <row r="129" s="185" customFormat="1" ht="15.75" x14ac:dyDescent="0.25"/>
    <row r="130" s="185" customFormat="1" ht="15.75" x14ac:dyDescent="0.25"/>
    <row r="131" s="185" customFormat="1" ht="15.75" x14ac:dyDescent="0.25"/>
    <row r="132" s="185" customFormat="1" ht="15.75" x14ac:dyDescent="0.25"/>
    <row r="133" s="185" customFormat="1" ht="15.75" x14ac:dyDescent="0.25"/>
    <row r="134" s="185" customFormat="1" ht="15.75" x14ac:dyDescent="0.25"/>
    <row r="135" s="185" customFormat="1" ht="15.75" x14ac:dyDescent="0.25"/>
    <row r="136" s="185" customFormat="1" ht="15.75" x14ac:dyDescent="0.25"/>
    <row r="137" s="185" customFormat="1" ht="15.75" x14ac:dyDescent="0.25"/>
    <row r="138" s="185" customFormat="1" ht="15.75" x14ac:dyDescent="0.25"/>
    <row r="139" s="185" customFormat="1" ht="15.75" x14ac:dyDescent="0.25"/>
    <row r="140" s="185" customFormat="1" ht="15.75" x14ac:dyDescent="0.25"/>
    <row r="141" s="185" customFormat="1" ht="15.75" x14ac:dyDescent="0.25"/>
    <row r="142" s="185" customFormat="1" ht="15.75" x14ac:dyDescent="0.25"/>
    <row r="143" s="185" customFormat="1" ht="15.75" x14ac:dyDescent="0.25"/>
    <row r="144" s="185" customFormat="1" ht="15.75" x14ac:dyDescent="0.25"/>
    <row r="145" s="185" customFormat="1" ht="15.75" x14ac:dyDescent="0.25"/>
    <row r="146" s="185" customFormat="1" ht="15.75" x14ac:dyDescent="0.25"/>
    <row r="147" s="185" customFormat="1" ht="15.75" x14ac:dyDescent="0.25"/>
    <row r="148" s="185" customFormat="1" ht="15.75" x14ac:dyDescent="0.25"/>
    <row r="149" s="185" customFormat="1" ht="15.75" x14ac:dyDescent="0.25"/>
    <row r="150" s="185" customFormat="1" ht="15.75" x14ac:dyDescent="0.25"/>
    <row r="151" s="185" customFormat="1" ht="15.75" x14ac:dyDescent="0.25"/>
    <row r="152" s="185" customFormat="1" ht="15.75" x14ac:dyDescent="0.25"/>
    <row r="153" s="185" customFormat="1" ht="15.75" x14ac:dyDescent="0.25"/>
    <row r="154" s="185" customFormat="1" ht="15.75" x14ac:dyDescent="0.25"/>
    <row r="155" s="185" customFormat="1" ht="15.75" x14ac:dyDescent="0.25"/>
    <row r="156" s="185" customFormat="1" ht="15.75" x14ac:dyDescent="0.25"/>
    <row r="157" s="185" customFormat="1" ht="15.75" x14ac:dyDescent="0.25"/>
    <row r="158" s="185" customFormat="1" ht="15.75" x14ac:dyDescent="0.25"/>
    <row r="159" s="185" customFormat="1" ht="15.75" x14ac:dyDescent="0.25"/>
    <row r="160" s="185" customFormat="1" ht="15.75" x14ac:dyDescent="0.25"/>
    <row r="161" s="185" customFormat="1" ht="15.75" x14ac:dyDescent="0.25"/>
    <row r="162" s="185" customFormat="1" ht="15.75" x14ac:dyDescent="0.25"/>
    <row r="163" s="185" customFormat="1" ht="15.75" x14ac:dyDescent="0.25"/>
    <row r="164" s="185" customFormat="1" ht="15.75" x14ac:dyDescent="0.25"/>
    <row r="165" s="185" customFormat="1" ht="15.75" x14ac:dyDescent="0.25"/>
    <row r="166" s="185" customFormat="1" ht="15.75" x14ac:dyDescent="0.25"/>
    <row r="167" s="185" customFormat="1" ht="15.75" x14ac:dyDescent="0.25"/>
    <row r="168" s="185" customFormat="1" ht="15.75" x14ac:dyDescent="0.25"/>
    <row r="169" s="185" customFormat="1" ht="15.75" x14ac:dyDescent="0.25"/>
    <row r="170" s="185" customFormat="1" ht="15.75" x14ac:dyDescent="0.25"/>
    <row r="171" s="185" customFormat="1" ht="15.75" x14ac:dyDescent="0.25"/>
    <row r="172" s="185" customFormat="1" ht="15.75" x14ac:dyDescent="0.25"/>
    <row r="173" s="185" customFormat="1" ht="15.75" x14ac:dyDescent="0.25"/>
    <row r="174" s="185" customFormat="1" ht="15.75" x14ac:dyDescent="0.25"/>
    <row r="175" s="185" customFormat="1" ht="15.75" x14ac:dyDescent="0.25"/>
    <row r="176" s="185" customFormat="1" ht="15.75" x14ac:dyDescent="0.25"/>
    <row r="177" s="185" customFormat="1" ht="15.75" x14ac:dyDescent="0.25"/>
    <row r="178" s="185" customFormat="1" ht="15.75" x14ac:dyDescent="0.25"/>
    <row r="179" s="185" customFormat="1" ht="15.75" x14ac:dyDescent="0.25"/>
    <row r="180" s="185" customFormat="1" ht="15.75" x14ac:dyDescent="0.25"/>
    <row r="181" s="185" customFormat="1" ht="15.75" x14ac:dyDescent="0.25"/>
    <row r="182" s="185" customFormat="1" ht="15.75" x14ac:dyDescent="0.25"/>
    <row r="183" s="185" customFormat="1" ht="15.75" x14ac:dyDescent="0.25"/>
    <row r="184" s="185" customFormat="1" ht="15.75" x14ac:dyDescent="0.25"/>
    <row r="185" s="185" customFormat="1" ht="15.75" x14ac:dyDescent="0.25"/>
    <row r="186" s="185" customFormat="1" ht="15.75" x14ac:dyDescent="0.25"/>
    <row r="187" s="185" customFormat="1" ht="15.75" x14ac:dyDescent="0.25"/>
    <row r="188" s="185" customFormat="1" ht="15.75" x14ac:dyDescent="0.25"/>
    <row r="189" s="185" customFormat="1" ht="15.75" x14ac:dyDescent="0.25"/>
    <row r="190" s="185" customFormat="1" ht="15.75" x14ac:dyDescent="0.25"/>
    <row r="191" s="185" customFormat="1" ht="15.75" x14ac:dyDescent="0.25"/>
    <row r="192" s="185" customFormat="1" ht="15.75" x14ac:dyDescent="0.25"/>
    <row r="193" s="185" customFormat="1" ht="15.75" x14ac:dyDescent="0.25"/>
    <row r="194" s="185" customFormat="1" ht="15.75" x14ac:dyDescent="0.25"/>
    <row r="195" s="185" customFormat="1" ht="15.75" x14ac:dyDescent="0.25"/>
    <row r="196" s="185" customFormat="1" ht="15.75" x14ac:dyDescent="0.25"/>
    <row r="197" s="185" customFormat="1" ht="15.75" x14ac:dyDescent="0.25"/>
    <row r="198" s="185" customFormat="1" ht="15.75" x14ac:dyDescent="0.25"/>
    <row r="199" s="185" customFormat="1" ht="15.75" x14ac:dyDescent="0.25"/>
    <row r="200" s="185" customFormat="1" ht="15.75" x14ac:dyDescent="0.25"/>
    <row r="201" s="185" customFormat="1" ht="15.75" x14ac:dyDescent="0.25"/>
    <row r="202" s="185" customFormat="1" ht="15.75" x14ac:dyDescent="0.25"/>
    <row r="203" s="185" customFormat="1" ht="15.75" x14ac:dyDescent="0.25"/>
    <row r="204" s="185" customFormat="1" ht="15.75" x14ac:dyDescent="0.25"/>
    <row r="205" s="185" customFormat="1" ht="15.75" x14ac:dyDescent="0.25"/>
    <row r="206" s="185" customFormat="1" ht="15.75" x14ac:dyDescent="0.25"/>
    <row r="207" s="185" customFormat="1" ht="15.75" x14ac:dyDescent="0.25"/>
    <row r="208" s="185" customFormat="1" ht="15.75" x14ac:dyDescent="0.25"/>
    <row r="209" s="185" customFormat="1" ht="15.75" x14ac:dyDescent="0.25"/>
    <row r="210" s="185" customFormat="1" ht="15.75" x14ac:dyDescent="0.25"/>
    <row r="211" s="185" customFormat="1" ht="15.75" x14ac:dyDescent="0.25"/>
    <row r="212" s="185" customFormat="1" ht="15.75" x14ac:dyDescent="0.25"/>
    <row r="213" s="185" customFormat="1" ht="15.75" x14ac:dyDescent="0.25"/>
    <row r="214" s="185" customFormat="1" ht="15.75" x14ac:dyDescent="0.25"/>
    <row r="215" s="185" customFormat="1" ht="15.75" x14ac:dyDescent="0.25"/>
    <row r="216" s="185" customFormat="1" ht="15.75" x14ac:dyDescent="0.25"/>
    <row r="217" s="185" customFormat="1" ht="15.75" x14ac:dyDescent="0.25"/>
    <row r="218" s="185" customFormat="1" ht="15.75" x14ac:dyDescent="0.25"/>
    <row r="219" s="185" customFormat="1" ht="15.75" x14ac:dyDescent="0.25"/>
    <row r="220" s="185" customFormat="1" ht="15.75" x14ac:dyDescent="0.25"/>
    <row r="221" s="185" customFormat="1" ht="15.75" x14ac:dyDescent="0.25"/>
    <row r="222" s="185" customFormat="1" ht="15.75" x14ac:dyDescent="0.25"/>
    <row r="223" s="185" customFormat="1" ht="15.75" x14ac:dyDescent="0.25"/>
  </sheetData>
  <mergeCells count="16">
    <mergeCell ref="B37:L37"/>
    <mergeCell ref="A27:M29"/>
    <mergeCell ref="A34:M36"/>
    <mergeCell ref="B32:J32"/>
    <mergeCell ref="A30:K30"/>
    <mergeCell ref="A4:M4"/>
    <mergeCell ref="B6:E6"/>
    <mergeCell ref="B7:E7"/>
    <mergeCell ref="B8:E8"/>
    <mergeCell ref="B25:J25"/>
    <mergeCell ref="B9:E9"/>
    <mergeCell ref="B10:E10"/>
    <mergeCell ref="B11:E11"/>
    <mergeCell ref="B12:E12"/>
    <mergeCell ref="B13:E13"/>
    <mergeCell ref="B15:J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25327-422E-4305-92C2-7F99607D4FAB}">
  <sheetPr>
    <tabColor rgb="FFFFC000"/>
  </sheetPr>
  <dimension ref="A1:M267"/>
  <sheetViews>
    <sheetView zoomScaleNormal="100" workbookViewId="0"/>
  </sheetViews>
  <sheetFormatPr defaultColWidth="8.85546875" defaultRowHeight="15" x14ac:dyDescent="0.25"/>
  <cols>
    <col min="1" max="1" width="8.85546875" style="186"/>
    <col min="2" max="2" width="13.28515625" style="186" customWidth="1"/>
    <col min="3" max="3" width="15.85546875" style="186" customWidth="1"/>
    <col min="4" max="13" width="13.28515625" style="186" customWidth="1"/>
    <col min="14" max="16384" width="8.85546875" style="186"/>
  </cols>
  <sheetData>
    <row r="1" spans="1:13" ht="15.6" customHeight="1" x14ac:dyDescent="0.35">
      <c r="A1" s="137" t="s">
        <v>459</v>
      </c>
      <c r="B1" s="138"/>
      <c r="C1" s="142" t="s">
        <v>379</v>
      </c>
      <c r="D1" s="138"/>
      <c r="E1" s="138"/>
      <c r="F1" s="138"/>
      <c r="G1" s="138"/>
      <c r="H1" s="138"/>
      <c r="I1" s="138"/>
      <c r="J1" s="138"/>
      <c r="K1" s="138"/>
      <c r="L1" s="139"/>
      <c r="M1" s="183"/>
    </row>
    <row r="2" spans="1:13" ht="15.6" customHeight="1" x14ac:dyDescent="0.3">
      <c r="A2" s="143" t="s">
        <v>380</v>
      </c>
      <c r="B2" s="144"/>
      <c r="C2" s="182"/>
      <c r="D2" s="182"/>
      <c r="E2" s="182"/>
      <c r="F2" s="182"/>
      <c r="G2" s="182"/>
      <c r="H2" s="182"/>
      <c r="I2" s="188"/>
      <c r="J2" s="140"/>
      <c r="K2" s="140"/>
      <c r="L2" s="141"/>
      <c r="M2" s="183"/>
    </row>
    <row r="3" spans="1:13" ht="15.6" customHeight="1" x14ac:dyDescent="0.35">
      <c r="A3" s="142"/>
      <c r="B3" s="142"/>
      <c r="C3" s="142"/>
      <c r="D3" s="182"/>
      <c r="E3" s="182"/>
      <c r="F3" s="182"/>
      <c r="G3" s="182"/>
      <c r="H3" s="182"/>
      <c r="I3" s="188"/>
      <c r="J3" s="140"/>
      <c r="K3" s="140"/>
      <c r="L3" s="141"/>
      <c r="M3" s="183"/>
    </row>
    <row r="4" spans="1:13" s="185" customFormat="1" ht="15.6" customHeight="1" x14ac:dyDescent="0.25">
      <c r="A4" s="355" t="s">
        <v>550</v>
      </c>
      <c r="B4" s="355"/>
      <c r="C4" s="355"/>
      <c r="D4" s="355"/>
      <c r="E4" s="355"/>
      <c r="F4" s="355"/>
      <c r="G4" s="355"/>
      <c r="H4" s="355"/>
      <c r="I4" s="355"/>
      <c r="J4" s="355"/>
      <c r="K4" s="355"/>
      <c r="L4" s="355"/>
      <c r="M4" s="355"/>
    </row>
    <row r="5" spans="1:13" s="185" customFormat="1" ht="15.6" x14ac:dyDescent="0.3">
      <c r="A5" s="189"/>
      <c r="B5" s="189"/>
      <c r="C5" s="189"/>
      <c r="D5" s="189"/>
      <c r="E5" s="189"/>
      <c r="F5" s="189"/>
      <c r="G5" s="189"/>
      <c r="H5" s="189"/>
      <c r="I5" s="189"/>
      <c r="J5" s="189"/>
      <c r="K5" s="189"/>
      <c r="L5" s="189"/>
      <c r="M5" s="189"/>
    </row>
    <row r="6" spans="1:13" s="185" customFormat="1" ht="15.6" x14ac:dyDescent="0.3">
      <c r="A6" s="189"/>
      <c r="B6" s="211" t="s">
        <v>479</v>
      </c>
      <c r="C6" s="210"/>
      <c r="D6" s="213">
        <v>4.5</v>
      </c>
      <c r="E6" s="189"/>
      <c r="F6" s="189"/>
      <c r="G6" s="189"/>
      <c r="H6" s="189"/>
      <c r="I6" s="189"/>
      <c r="J6" s="189"/>
      <c r="K6" s="189"/>
      <c r="L6" s="189"/>
      <c r="M6" s="189"/>
    </row>
    <row r="7" spans="1:13" s="185" customFormat="1" ht="15.6" x14ac:dyDescent="0.3">
      <c r="A7" s="189"/>
      <c r="B7" s="211" t="s">
        <v>480</v>
      </c>
      <c r="C7" s="210"/>
      <c r="D7" s="213">
        <v>3</v>
      </c>
      <c r="E7" s="189"/>
      <c r="F7" s="189"/>
      <c r="G7" s="189"/>
      <c r="H7" s="189"/>
      <c r="I7" s="189"/>
      <c r="J7" s="189"/>
      <c r="K7" s="189"/>
      <c r="L7" s="189"/>
      <c r="M7" s="189"/>
    </row>
    <row r="8" spans="1:13" s="185" customFormat="1" ht="15.6" x14ac:dyDescent="0.3">
      <c r="A8" s="189"/>
      <c r="B8" s="211" t="s">
        <v>481</v>
      </c>
      <c r="C8" s="210"/>
      <c r="D8" s="213">
        <v>1.5</v>
      </c>
      <c r="E8" s="189"/>
      <c r="F8" s="189"/>
      <c r="G8" s="189"/>
      <c r="H8" s="189"/>
      <c r="I8" s="189"/>
      <c r="J8" s="189"/>
      <c r="K8" s="189"/>
      <c r="L8" s="189"/>
      <c r="M8" s="189"/>
    </row>
    <row r="9" spans="1:13" s="185" customFormat="1" ht="15.6" x14ac:dyDescent="0.3">
      <c r="A9" s="189"/>
      <c r="B9" s="211" t="s">
        <v>482</v>
      </c>
      <c r="C9" s="210"/>
      <c r="D9" s="213">
        <v>1</v>
      </c>
      <c r="E9" s="189"/>
      <c r="F9" s="189"/>
      <c r="G9" s="189"/>
      <c r="H9" s="189"/>
      <c r="I9" s="189"/>
      <c r="J9" s="189"/>
      <c r="K9" s="189"/>
      <c r="L9" s="189"/>
      <c r="M9" s="189"/>
    </row>
    <row r="10" spans="1:13" s="185" customFormat="1" ht="15.6" x14ac:dyDescent="0.3">
      <c r="A10" s="189"/>
      <c r="B10" s="216"/>
      <c r="C10" s="189"/>
      <c r="D10" s="217"/>
      <c r="E10" s="189"/>
      <c r="F10" s="189"/>
      <c r="G10" s="189"/>
      <c r="H10" s="189"/>
      <c r="I10" s="189"/>
      <c r="J10" s="189"/>
      <c r="K10" s="189"/>
      <c r="L10" s="189"/>
      <c r="M10" s="189"/>
    </row>
    <row r="11" spans="1:13" s="185" customFormat="1" ht="15.75" x14ac:dyDescent="0.25">
      <c r="A11" s="140" t="s">
        <v>598</v>
      </c>
      <c r="B11" s="216"/>
      <c r="C11" s="189"/>
      <c r="D11" s="217"/>
      <c r="E11" s="189"/>
      <c r="F11" s="189"/>
      <c r="G11" s="189"/>
      <c r="H11" s="189"/>
      <c r="I11" s="189"/>
      <c r="J11" s="210" t="s">
        <v>487</v>
      </c>
      <c r="K11" s="220">
        <v>13250000</v>
      </c>
      <c r="L11" s="210" t="s">
        <v>488</v>
      </c>
      <c r="M11" s="189"/>
    </row>
    <row r="12" spans="1:13" s="185" customFormat="1" ht="15.6" customHeight="1" x14ac:dyDescent="0.3">
      <c r="A12" s="189"/>
      <c r="B12" s="189"/>
      <c r="C12" s="189"/>
      <c r="D12" s="189"/>
      <c r="E12" s="189"/>
      <c r="F12" s="189"/>
      <c r="G12" s="189"/>
      <c r="H12" s="189"/>
      <c r="I12" s="189"/>
      <c r="J12" s="189"/>
      <c r="K12" s="189"/>
      <c r="L12" s="189"/>
      <c r="M12" s="189"/>
    </row>
    <row r="13" spans="1:13" s="185" customFormat="1" ht="34.15" customHeight="1" x14ac:dyDescent="0.25">
      <c r="A13" s="223" t="s">
        <v>492</v>
      </c>
      <c r="B13" s="363" t="s">
        <v>599</v>
      </c>
      <c r="C13" s="364"/>
      <c r="D13" s="364"/>
      <c r="E13" s="364"/>
      <c r="F13" s="364"/>
      <c r="G13" s="364"/>
      <c r="H13" s="364"/>
      <c r="I13" s="364"/>
      <c r="J13" s="364"/>
      <c r="K13" s="364"/>
      <c r="L13" s="364"/>
      <c r="M13" s="214"/>
    </row>
    <row r="14" spans="1:13" s="185" customFormat="1" ht="16.149999999999999" x14ac:dyDescent="0.35">
      <c r="A14" s="140"/>
      <c r="B14" s="142" t="s">
        <v>458</v>
      </c>
      <c r="C14" s="180"/>
      <c r="D14" s="180"/>
      <c r="E14" s="187"/>
      <c r="F14" s="187"/>
      <c r="G14" s="187"/>
      <c r="H14" s="187"/>
      <c r="I14" s="187"/>
      <c r="J14" s="187"/>
      <c r="K14" s="187"/>
      <c r="L14" s="187"/>
      <c r="M14" s="141"/>
    </row>
    <row r="15" spans="1:13" s="185" customFormat="1" ht="15.6" x14ac:dyDescent="0.3">
      <c r="A15" s="192"/>
      <c r="B15" s="192"/>
      <c r="C15" s="192"/>
      <c r="D15" s="203"/>
      <c r="E15" s="192"/>
      <c r="F15" s="192"/>
      <c r="G15" s="192"/>
      <c r="H15" s="215">
        <f>D6</f>
        <v>4.5</v>
      </c>
      <c r="I15" s="215">
        <f>D7</f>
        <v>3</v>
      </c>
      <c r="J15" s="215">
        <f>D8</f>
        <v>1.5</v>
      </c>
      <c r="K15" s="215">
        <f>D9</f>
        <v>1</v>
      </c>
      <c r="L15" s="192"/>
      <c r="M15" s="192"/>
    </row>
    <row r="16" spans="1:13" s="185" customFormat="1" ht="15.6" x14ac:dyDescent="0.3">
      <c r="A16" s="192"/>
      <c r="B16" s="192"/>
      <c r="C16" s="193" t="s">
        <v>484</v>
      </c>
      <c r="D16" s="200"/>
      <c r="E16" s="202"/>
      <c r="F16" s="192"/>
      <c r="G16" s="192"/>
      <c r="H16" s="193" t="s">
        <v>484</v>
      </c>
      <c r="I16" s="192"/>
      <c r="J16" s="192"/>
      <c r="K16" s="192"/>
      <c r="L16" s="192"/>
      <c r="M16" s="192"/>
    </row>
    <row r="17" spans="1:13" s="185" customFormat="1" ht="15.6" x14ac:dyDescent="0.3">
      <c r="B17" s="192"/>
      <c r="C17" s="203" t="s">
        <v>19</v>
      </c>
      <c r="D17" s="200" t="s">
        <v>483</v>
      </c>
      <c r="E17" s="200" t="s">
        <v>478</v>
      </c>
      <c r="F17" s="192" t="s">
        <v>35</v>
      </c>
      <c r="G17" s="192"/>
      <c r="H17" s="203" t="s">
        <v>19</v>
      </c>
      <c r="I17" s="200" t="s">
        <v>483</v>
      </c>
      <c r="J17" s="200" t="s">
        <v>478</v>
      </c>
      <c r="K17" s="192" t="s">
        <v>35</v>
      </c>
      <c r="L17" s="192"/>
      <c r="M17" s="192"/>
    </row>
    <row r="18" spans="1:13" s="185" customFormat="1" ht="15.6" x14ac:dyDescent="0.3">
      <c r="B18" s="192" t="str">
        <f>Case_Data_SchP!P136</f>
        <v>01. Prior</v>
      </c>
      <c r="C18" s="201">
        <f>Case_Data_SchP!$Z176</f>
        <v>0</v>
      </c>
      <c r="D18" s="201">
        <f>Case_Data_SchP!$Z136</f>
        <v>0</v>
      </c>
      <c r="E18" s="195">
        <f>(Case_Data_SchP!Z176-Case_Data_SchP!Z156-Case_Data_SchP!Z136)</f>
        <v>0</v>
      </c>
      <c r="F18" s="200">
        <f>Case_Data_SchP!Z156</f>
        <v>0</v>
      </c>
      <c r="G18" s="206"/>
      <c r="H18" s="201">
        <f>C18*H$15</f>
        <v>0</v>
      </c>
      <c r="I18" s="201">
        <f t="shared" ref="I18:I28" si="0">D18*I$15</f>
        <v>0</v>
      </c>
      <c r="J18" s="201">
        <f t="shared" ref="J18:J28" si="1">E18*J$15</f>
        <v>0</v>
      </c>
      <c r="K18" s="201">
        <f t="shared" ref="K18:K28" si="2">F18*K$15</f>
        <v>0</v>
      </c>
      <c r="L18" s="192"/>
      <c r="M18" s="192"/>
    </row>
    <row r="19" spans="1:13" s="185" customFormat="1" ht="15.6" x14ac:dyDescent="0.3">
      <c r="B19" s="192" t="str">
        <f>Case_Data_SchP!P137</f>
        <v>02. 2014</v>
      </c>
      <c r="C19" s="201">
        <f>Case_Data_SchP!$Z177-Case_Data_SchP!$Y177</f>
        <v>0</v>
      </c>
      <c r="D19" s="201">
        <f>Case_Data_SchP!$Z137-Case_Data_SchP!$Y137</f>
        <v>0</v>
      </c>
      <c r="E19" s="195">
        <f>(Case_Data_SchP!Z177-Case_Data_SchP!Z157-Case_Data_SchP!Z137)-(Case_Data_SchP!Y177-Case_Data_SchP!Y157-Case_Data_SchP!Y137)</f>
        <v>1</v>
      </c>
      <c r="F19" s="200">
        <f>Case_Data_SchP!Z157</f>
        <v>0</v>
      </c>
      <c r="G19" s="192"/>
      <c r="H19" s="201">
        <f t="shared" ref="H19:H28" si="3">C19*H$15</f>
        <v>0</v>
      </c>
      <c r="I19" s="201">
        <f t="shared" si="0"/>
        <v>0</v>
      </c>
      <c r="J19" s="201">
        <f t="shared" si="1"/>
        <v>1.5</v>
      </c>
      <c r="K19" s="201">
        <f t="shared" si="2"/>
        <v>0</v>
      </c>
      <c r="L19" s="192"/>
      <c r="M19" s="192"/>
    </row>
    <row r="20" spans="1:13" s="194" customFormat="1" ht="15.6" x14ac:dyDescent="0.3">
      <c r="B20" s="192" t="str">
        <f>Case_Data_SchP!P138</f>
        <v>03. 2015</v>
      </c>
      <c r="C20" s="201">
        <f>Case_Data_SchP!$Z178-Case_Data_SchP!$Y178</f>
        <v>1</v>
      </c>
      <c r="D20" s="201">
        <f>Case_Data_SchP!$Z138-Case_Data_SchP!$Y138</f>
        <v>2</v>
      </c>
      <c r="E20" s="195">
        <f>(Case_Data_SchP!Z178-Case_Data_SchP!Z158-Case_Data_SchP!Z138)-(Case_Data_SchP!Y178-Case_Data_SchP!Y158-Case_Data_SchP!Y138)</f>
        <v>0</v>
      </c>
      <c r="F20" s="200">
        <f>Case_Data_SchP!Z158</f>
        <v>0</v>
      </c>
      <c r="G20" s="192"/>
      <c r="H20" s="201">
        <f t="shared" si="3"/>
        <v>4.5</v>
      </c>
      <c r="I20" s="201">
        <f t="shared" si="0"/>
        <v>6</v>
      </c>
      <c r="J20" s="201">
        <f t="shared" si="1"/>
        <v>0</v>
      </c>
      <c r="K20" s="201">
        <f t="shared" si="2"/>
        <v>0</v>
      </c>
      <c r="L20" s="192"/>
      <c r="M20" s="192"/>
    </row>
    <row r="21" spans="1:13" s="185" customFormat="1" ht="15.75" x14ac:dyDescent="0.25">
      <c r="B21" s="192" t="str">
        <f>Case_Data_SchP!P139</f>
        <v>04. 2016</v>
      </c>
      <c r="C21" s="201">
        <f>Case_Data_SchP!$Z179-Case_Data_SchP!$Y179</f>
        <v>0</v>
      </c>
      <c r="D21" s="201">
        <f>Case_Data_SchP!$Z139-Case_Data_SchP!$Y139</f>
        <v>0</v>
      </c>
      <c r="E21" s="195">
        <f>(Case_Data_SchP!Z179-Case_Data_SchP!Z159-Case_Data_SchP!Z139)-(Case_Data_SchP!Y179-Case_Data_SchP!Y159-Case_Data_SchP!Y139)</f>
        <v>0</v>
      </c>
      <c r="F21" s="200">
        <f>Case_Data_SchP!Z159</f>
        <v>0</v>
      </c>
      <c r="G21" s="192"/>
      <c r="H21" s="201">
        <f t="shared" si="3"/>
        <v>0</v>
      </c>
      <c r="I21" s="201">
        <f t="shared" si="0"/>
        <v>0</v>
      </c>
      <c r="J21" s="201">
        <f t="shared" si="1"/>
        <v>0</v>
      </c>
      <c r="K21" s="201">
        <f t="shared" si="2"/>
        <v>0</v>
      </c>
      <c r="L21" s="192"/>
      <c r="M21" s="192"/>
    </row>
    <row r="22" spans="1:13" s="185" customFormat="1" ht="15.75" x14ac:dyDescent="0.25">
      <c r="B22" s="192" t="str">
        <f>Case_Data_SchP!P140</f>
        <v>05. 2017</v>
      </c>
      <c r="C22" s="201">
        <f>Case_Data_SchP!$Z180-Case_Data_SchP!$Y180</f>
        <v>2</v>
      </c>
      <c r="D22" s="201">
        <f>Case_Data_SchP!$Z140-Case_Data_SchP!$Y140</f>
        <v>0</v>
      </c>
      <c r="E22" s="195">
        <f>(Case_Data_SchP!Z180-Case_Data_SchP!Z160-Case_Data_SchP!Z140)-(Case_Data_SchP!Y180-Case_Data_SchP!Y160-Case_Data_SchP!Y140)</f>
        <v>2</v>
      </c>
      <c r="F22" s="200">
        <f>Case_Data_SchP!Z160</f>
        <v>2</v>
      </c>
      <c r="G22" s="192"/>
      <c r="H22" s="201">
        <f t="shared" si="3"/>
        <v>9</v>
      </c>
      <c r="I22" s="201">
        <f t="shared" si="0"/>
        <v>0</v>
      </c>
      <c r="J22" s="201">
        <f t="shared" si="1"/>
        <v>3</v>
      </c>
      <c r="K22" s="201">
        <f t="shared" si="2"/>
        <v>2</v>
      </c>
      <c r="L22" s="192"/>
      <c r="M22" s="192"/>
    </row>
    <row r="23" spans="1:13" s="185" customFormat="1" ht="15.75" x14ac:dyDescent="0.25">
      <c r="B23" s="192" t="str">
        <f>Case_Data_SchP!P141</f>
        <v>06. 2018</v>
      </c>
      <c r="C23" s="201">
        <f>Case_Data_SchP!$Z181-Case_Data_SchP!$Y181</f>
        <v>3</v>
      </c>
      <c r="D23" s="201">
        <f>Case_Data_SchP!$Z141-Case_Data_SchP!$Y141</f>
        <v>1</v>
      </c>
      <c r="E23" s="195">
        <f>(Case_Data_SchP!Z181-Case_Data_SchP!Z161-Case_Data_SchP!Z141)-(Case_Data_SchP!Y181-Case_Data_SchP!Y161-Case_Data_SchP!Y141)</f>
        <v>2</v>
      </c>
      <c r="F23" s="200">
        <f>Case_Data_SchP!Z161</f>
        <v>2</v>
      </c>
      <c r="G23" s="192"/>
      <c r="H23" s="201">
        <f t="shared" si="3"/>
        <v>13.5</v>
      </c>
      <c r="I23" s="201">
        <f t="shared" si="0"/>
        <v>3</v>
      </c>
      <c r="J23" s="201">
        <f t="shared" si="1"/>
        <v>3</v>
      </c>
      <c r="K23" s="201">
        <f t="shared" si="2"/>
        <v>2</v>
      </c>
      <c r="L23" s="192"/>
      <c r="M23" s="192"/>
    </row>
    <row r="24" spans="1:13" s="185" customFormat="1" ht="15.75" x14ac:dyDescent="0.25">
      <c r="B24" s="192" t="str">
        <f>Case_Data_SchP!P142</f>
        <v>07. 2019</v>
      </c>
      <c r="C24" s="201">
        <f>Case_Data_SchP!$Z182-Case_Data_SchP!$Y182</f>
        <v>12</v>
      </c>
      <c r="D24" s="201">
        <f>Case_Data_SchP!$Z142-Case_Data_SchP!$Y142</f>
        <v>10</v>
      </c>
      <c r="E24" s="195">
        <f>(Case_Data_SchP!Z182-Case_Data_SchP!Z162-Case_Data_SchP!Z142)-(Case_Data_SchP!Y182-Case_Data_SchP!Y162-Case_Data_SchP!Y142)</f>
        <v>6</v>
      </c>
      <c r="F24" s="200">
        <f>Case_Data_SchP!Z162</f>
        <v>7</v>
      </c>
      <c r="G24" s="192"/>
      <c r="H24" s="201">
        <f t="shared" si="3"/>
        <v>54</v>
      </c>
      <c r="I24" s="201">
        <f t="shared" si="0"/>
        <v>30</v>
      </c>
      <c r="J24" s="201">
        <f t="shared" si="1"/>
        <v>9</v>
      </c>
      <c r="K24" s="201">
        <f t="shared" si="2"/>
        <v>7</v>
      </c>
      <c r="L24" s="192"/>
      <c r="M24" s="192"/>
    </row>
    <row r="25" spans="1:13" s="185" customFormat="1" ht="15.75" x14ac:dyDescent="0.25">
      <c r="B25" s="192" t="str">
        <f>Case_Data_SchP!P143</f>
        <v>08. 2020</v>
      </c>
      <c r="C25" s="201">
        <f>Case_Data_SchP!$Z183-Case_Data_SchP!$Y183</f>
        <v>11</v>
      </c>
      <c r="D25" s="201">
        <f>Case_Data_SchP!$Z143-Case_Data_SchP!$Y143</f>
        <v>15</v>
      </c>
      <c r="E25" s="195">
        <f>(Case_Data_SchP!Z183-Case_Data_SchP!Z163-Case_Data_SchP!Z143)-(Case_Data_SchP!Y183-Case_Data_SchP!Y163-Case_Data_SchP!Y143)</f>
        <v>6</v>
      </c>
      <c r="F25" s="200">
        <f>Case_Data_SchP!Z163</f>
        <v>15</v>
      </c>
      <c r="G25" s="192"/>
      <c r="H25" s="201">
        <f t="shared" si="3"/>
        <v>49.5</v>
      </c>
      <c r="I25" s="201">
        <f t="shared" si="0"/>
        <v>45</v>
      </c>
      <c r="J25" s="201">
        <f t="shared" si="1"/>
        <v>9</v>
      </c>
      <c r="K25" s="201">
        <f t="shared" si="2"/>
        <v>15</v>
      </c>
      <c r="L25" s="192"/>
      <c r="M25" s="192"/>
    </row>
    <row r="26" spans="1:13" s="185" customFormat="1" ht="15.75" x14ac:dyDescent="0.25">
      <c r="B26" s="192" t="str">
        <f>Case_Data_SchP!P144</f>
        <v>09. 2021</v>
      </c>
      <c r="C26" s="201">
        <f>Case_Data_SchP!$Z184-Case_Data_SchP!$Y184</f>
        <v>20</v>
      </c>
      <c r="D26" s="201">
        <f>Case_Data_SchP!$Z144-Case_Data_SchP!$Y144</f>
        <v>16</v>
      </c>
      <c r="E26" s="195">
        <f>(Case_Data_SchP!Z184-Case_Data_SchP!Z164-Case_Data_SchP!Z144)-(Case_Data_SchP!Y184-Case_Data_SchP!Y164-Case_Data_SchP!Y144)</f>
        <v>29</v>
      </c>
      <c r="F26" s="200">
        <f>Case_Data_SchP!Z164</f>
        <v>22</v>
      </c>
      <c r="G26" s="192"/>
      <c r="H26" s="201">
        <f t="shared" si="3"/>
        <v>90</v>
      </c>
      <c r="I26" s="201">
        <f t="shared" si="0"/>
        <v>48</v>
      </c>
      <c r="J26" s="201">
        <f t="shared" si="1"/>
        <v>43.5</v>
      </c>
      <c r="K26" s="201">
        <f t="shared" si="2"/>
        <v>22</v>
      </c>
      <c r="L26" s="192"/>
      <c r="M26" s="192"/>
    </row>
    <row r="27" spans="1:13" s="185" customFormat="1" ht="15.75" x14ac:dyDescent="0.25">
      <c r="B27" s="192" t="str">
        <f>Case_Data_SchP!P145</f>
        <v>10. 2022</v>
      </c>
      <c r="C27" s="201">
        <f>Case_Data_SchP!$Z185-Case_Data_SchP!$Y185</f>
        <v>852</v>
      </c>
      <c r="D27" s="201">
        <f>Case_Data_SchP!$Z145-Case_Data_SchP!$Y145</f>
        <v>1346</v>
      </c>
      <c r="E27" s="195">
        <f>(Case_Data_SchP!Z185-Case_Data_SchP!Z165-Case_Data_SchP!Z145)-(Case_Data_SchP!Y185-Case_Data_SchP!Y165-Case_Data_SchP!Y145)</f>
        <v>463</v>
      </c>
      <c r="F27" s="200">
        <f>Case_Data_SchP!Z165</f>
        <v>71</v>
      </c>
      <c r="H27" s="201">
        <f t="shared" si="3"/>
        <v>3834</v>
      </c>
      <c r="I27" s="201">
        <f t="shared" si="0"/>
        <v>4038</v>
      </c>
      <c r="J27" s="201">
        <f t="shared" si="1"/>
        <v>694.5</v>
      </c>
      <c r="K27" s="201">
        <f t="shared" si="2"/>
        <v>71</v>
      </c>
    </row>
    <row r="28" spans="1:13" s="185" customFormat="1" ht="15.75" x14ac:dyDescent="0.25">
      <c r="B28" s="192" t="str">
        <f>Case_Data_SchP!P146</f>
        <v>11. 2023</v>
      </c>
      <c r="C28" s="201">
        <f>Case_Data_SchP!$Z186</f>
        <v>18355</v>
      </c>
      <c r="D28" s="201">
        <f>Case_Data_SchP!$Z146</f>
        <v>10454</v>
      </c>
      <c r="E28" s="195">
        <f>(Case_Data_SchP!Z186-Case_Data_SchP!Z166-Case_Data_SchP!Z146)</f>
        <v>6645</v>
      </c>
      <c r="F28" s="200">
        <f>Case_Data_SchP!Z166</f>
        <v>1256</v>
      </c>
      <c r="H28" s="201">
        <f t="shared" si="3"/>
        <v>82597.5</v>
      </c>
      <c r="I28" s="201">
        <f t="shared" si="0"/>
        <v>31362</v>
      </c>
      <c r="J28" s="201">
        <f t="shared" si="1"/>
        <v>9967.5</v>
      </c>
      <c r="K28" s="201">
        <f t="shared" si="2"/>
        <v>1256</v>
      </c>
    </row>
    <row r="29" spans="1:13" s="185" customFormat="1" ht="15.75" x14ac:dyDescent="0.25">
      <c r="B29" s="192" t="s">
        <v>1</v>
      </c>
      <c r="C29" s="201">
        <f>SUM(C18:C28)</f>
        <v>19256</v>
      </c>
      <c r="D29" s="201">
        <f>SUM(D18:D28)</f>
        <v>11844</v>
      </c>
      <c r="E29" s="201">
        <f>SUM(E18:E28)</f>
        <v>7154</v>
      </c>
      <c r="F29" s="201">
        <f>SUM(F18:F28)</f>
        <v>1375</v>
      </c>
      <c r="H29" s="201">
        <f t="shared" ref="H29:K29" si="4">SUM(H18:H28)</f>
        <v>86652</v>
      </c>
      <c r="I29" s="201">
        <f t="shared" si="4"/>
        <v>35532</v>
      </c>
      <c r="J29" s="201">
        <f t="shared" si="4"/>
        <v>10731</v>
      </c>
      <c r="K29" s="201">
        <f t="shared" si="4"/>
        <v>1375</v>
      </c>
    </row>
    <row r="30" spans="1:13" s="185" customFormat="1" ht="15.75" x14ac:dyDescent="0.25">
      <c r="A30" s="192"/>
      <c r="C30" s="206"/>
      <c r="D30" s="206"/>
      <c r="E30" s="206"/>
      <c r="F30" s="206"/>
      <c r="H30" s="206"/>
      <c r="I30" s="206"/>
      <c r="J30" s="206"/>
      <c r="K30" s="206"/>
    </row>
    <row r="31" spans="1:13" s="185" customFormat="1" ht="15.75" x14ac:dyDescent="0.25">
      <c r="C31" s="185" t="s">
        <v>485</v>
      </c>
      <c r="D31" s="185" t="s">
        <v>486</v>
      </c>
    </row>
    <row r="32" spans="1:13" s="185" customFormat="1" ht="15.75" x14ac:dyDescent="0.25">
      <c r="B32" s="192" t="str">
        <f t="shared" ref="B32:B42" si="5">B18</f>
        <v>01. Prior</v>
      </c>
      <c r="C32" s="237">
        <f t="shared" ref="C32:C42" si="6">SUM(H18:K18)/SUM($H$29:$K$29)</f>
        <v>0</v>
      </c>
      <c r="D32" s="218">
        <f>$K$11*C32</f>
        <v>0</v>
      </c>
    </row>
    <row r="33" spans="1:13" s="185" customFormat="1" ht="15.75" x14ac:dyDescent="0.25">
      <c r="B33" s="192" t="str">
        <f t="shared" si="5"/>
        <v>02. 2014</v>
      </c>
      <c r="C33" s="237">
        <f t="shared" si="6"/>
        <v>1.1169856281182515E-5</v>
      </c>
      <c r="D33" s="218">
        <f t="shared" ref="D33:D42" si="7">$K$11*C33</f>
        <v>148.00059572566832</v>
      </c>
    </row>
    <row r="34" spans="1:13" s="185" customFormat="1" ht="15.75" x14ac:dyDescent="0.25">
      <c r="B34" s="192" t="str">
        <f t="shared" si="5"/>
        <v>03. 2015</v>
      </c>
      <c r="C34" s="237">
        <f t="shared" si="6"/>
        <v>7.8188993968277603E-5</v>
      </c>
      <c r="D34" s="218">
        <f t="shared" si="7"/>
        <v>1036.0041700796783</v>
      </c>
    </row>
    <row r="35" spans="1:13" s="185" customFormat="1" ht="15.75" x14ac:dyDescent="0.25">
      <c r="B35" s="192" t="str">
        <f t="shared" si="5"/>
        <v>04. 2016</v>
      </c>
      <c r="C35" s="237">
        <f t="shared" si="6"/>
        <v>0</v>
      </c>
      <c r="D35" s="218">
        <f t="shared" si="7"/>
        <v>0</v>
      </c>
    </row>
    <row r="36" spans="1:13" s="185" customFormat="1" ht="15.75" x14ac:dyDescent="0.25">
      <c r="B36" s="192" t="str">
        <f t="shared" si="5"/>
        <v>05. 2017</v>
      </c>
      <c r="C36" s="237">
        <f t="shared" si="6"/>
        <v>1.0425199195770348E-4</v>
      </c>
      <c r="D36" s="218">
        <f t="shared" si="7"/>
        <v>1381.3388934395712</v>
      </c>
    </row>
    <row r="37" spans="1:13" s="185" customFormat="1" ht="15.75" x14ac:dyDescent="0.25">
      <c r="B37" s="192" t="str">
        <f t="shared" si="5"/>
        <v>06. 2018</v>
      </c>
      <c r="C37" s="237">
        <f t="shared" si="6"/>
        <v>1.6010127336361606E-4</v>
      </c>
      <c r="D37" s="218">
        <f t="shared" si="7"/>
        <v>2121.3418720679128</v>
      </c>
    </row>
    <row r="38" spans="1:13" s="185" customFormat="1" ht="15.75" x14ac:dyDescent="0.25">
      <c r="B38" s="192" t="str">
        <f t="shared" si="5"/>
        <v>07. 2019</v>
      </c>
      <c r="C38" s="237">
        <f t="shared" si="6"/>
        <v>7.446570854121677E-4</v>
      </c>
      <c r="D38" s="218">
        <f t="shared" si="7"/>
        <v>9866.7063817112212</v>
      </c>
    </row>
    <row r="39" spans="1:13" s="185" customFormat="1" ht="15.75" x14ac:dyDescent="0.25">
      <c r="B39" s="192" t="str">
        <f t="shared" si="5"/>
        <v>08. 2020</v>
      </c>
      <c r="C39" s="237">
        <f t="shared" si="6"/>
        <v>8.8241864621341876E-4</v>
      </c>
      <c r="D39" s="218">
        <f t="shared" si="7"/>
        <v>11692.047062327798</v>
      </c>
    </row>
    <row r="40" spans="1:13" s="185" customFormat="1" ht="15.75" x14ac:dyDescent="0.25">
      <c r="B40" s="192" t="str">
        <f t="shared" si="5"/>
        <v>09. 2021</v>
      </c>
      <c r="C40" s="237">
        <f t="shared" si="6"/>
        <v>1.5153771688137612E-3</v>
      </c>
      <c r="D40" s="218">
        <f t="shared" si="7"/>
        <v>20078.747486782337</v>
      </c>
    </row>
    <row r="41" spans="1:13" s="185" customFormat="1" ht="15.75" x14ac:dyDescent="0.25">
      <c r="B41" s="192" t="str">
        <f t="shared" si="5"/>
        <v>10. 2022</v>
      </c>
      <c r="C41" s="237">
        <f t="shared" si="6"/>
        <v>6.4319755752475991E-2</v>
      </c>
      <c r="D41" s="218">
        <f t="shared" si="7"/>
        <v>852236.76372030692</v>
      </c>
    </row>
    <row r="42" spans="1:13" s="185" customFormat="1" ht="15.75" x14ac:dyDescent="0.25">
      <c r="B42" s="192" t="str">
        <f t="shared" si="5"/>
        <v>11. 2023</v>
      </c>
      <c r="C42" s="237">
        <f t="shared" si="6"/>
        <v>0.93218407923151392</v>
      </c>
      <c r="D42" s="218">
        <f t="shared" si="7"/>
        <v>12351439.04981756</v>
      </c>
    </row>
    <row r="43" spans="1:13" s="185" customFormat="1" ht="16.149999999999999" customHeight="1" x14ac:dyDescent="0.25"/>
    <row r="44" spans="1:13" s="185" customFormat="1" ht="15.75" x14ac:dyDescent="0.25">
      <c r="A44" s="223" t="s">
        <v>507</v>
      </c>
      <c r="B44" s="363" t="s">
        <v>546</v>
      </c>
      <c r="C44" s="364"/>
      <c r="D44" s="364"/>
      <c r="E44" s="364"/>
      <c r="F44" s="364"/>
      <c r="G44" s="364"/>
      <c r="H44" s="364"/>
      <c r="I44" s="364"/>
      <c r="J44" s="364"/>
      <c r="K44" s="364"/>
      <c r="L44" s="364"/>
      <c r="M44" s="214"/>
    </row>
    <row r="45" spans="1:13" s="185" customFormat="1" ht="15.75" x14ac:dyDescent="0.25">
      <c r="A45" s="140"/>
      <c r="B45" s="142" t="s">
        <v>458</v>
      </c>
      <c r="C45" s="180"/>
      <c r="D45" s="180"/>
      <c r="E45" s="187"/>
      <c r="F45" s="187"/>
      <c r="G45" s="187"/>
      <c r="H45" s="187"/>
      <c r="I45" s="187"/>
      <c r="J45" s="187"/>
      <c r="K45" s="187"/>
      <c r="L45" s="187"/>
      <c r="M45" s="141"/>
    </row>
    <row r="46" spans="1:13" s="185" customFormat="1" ht="15.75" x14ac:dyDescent="0.25"/>
    <row r="47" spans="1:13" s="185" customFormat="1" ht="15.75" x14ac:dyDescent="0.25">
      <c r="B47" s="185" t="s">
        <v>600</v>
      </c>
    </row>
    <row r="48" spans="1:13" s="185" customFormat="1" ht="15.75" x14ac:dyDescent="0.25"/>
    <row r="49" spans="2:4" s="185" customFormat="1" ht="15.75" x14ac:dyDescent="0.25">
      <c r="B49" s="185" t="s">
        <v>547</v>
      </c>
    </row>
    <row r="50" spans="2:4" s="185" customFormat="1" ht="15.75" x14ac:dyDescent="0.25">
      <c r="B50" s="185" t="s">
        <v>579</v>
      </c>
      <c r="C50" s="198">
        <f>D42</f>
        <v>12351439.04981756</v>
      </c>
      <c r="D50" s="256">
        <f>C50/C$51</f>
        <v>1.2476201060421779</v>
      </c>
    </row>
    <row r="51" spans="2:4" s="185" customFormat="1" ht="15.75" x14ac:dyDescent="0.25">
      <c r="B51" s="185" t="s">
        <v>548</v>
      </c>
      <c r="C51" s="198">
        <f>1000*(Case_Data_SchP!Y22-Case_Data_SchP!Z22)</f>
        <v>9900000</v>
      </c>
      <c r="D51" s="256">
        <f t="shared" ref="D51:D52" si="8">C51/C$51</f>
        <v>1</v>
      </c>
    </row>
    <row r="52" spans="2:4" s="185" customFormat="1" ht="15.75" x14ac:dyDescent="0.25">
      <c r="B52" s="185" t="s">
        <v>549</v>
      </c>
      <c r="C52" s="198">
        <f>C50-C51</f>
        <v>2451439.0498175602</v>
      </c>
      <c r="D52" s="256">
        <f t="shared" si="8"/>
        <v>0.2476201060421778</v>
      </c>
    </row>
    <row r="53" spans="2:4" s="185" customFormat="1" ht="15.75" x14ac:dyDescent="0.25"/>
    <row r="54" spans="2:4" s="185" customFormat="1" ht="15.75" x14ac:dyDescent="0.25">
      <c r="B54" s="285" t="s">
        <v>601</v>
      </c>
    </row>
    <row r="55" spans="2:4" s="185" customFormat="1" ht="15.75" x14ac:dyDescent="0.25">
      <c r="B55" s="285" t="s">
        <v>602</v>
      </c>
    </row>
    <row r="56" spans="2:4" s="185" customFormat="1" ht="15.75" x14ac:dyDescent="0.25"/>
    <row r="57" spans="2:4" s="185" customFormat="1" ht="15.75" x14ac:dyDescent="0.25"/>
    <row r="58" spans="2:4" s="185" customFormat="1" ht="15.75" x14ac:dyDescent="0.25"/>
    <row r="59" spans="2:4" s="185" customFormat="1" ht="15.75" x14ac:dyDescent="0.25"/>
    <row r="60" spans="2:4" s="185" customFormat="1" ht="15.75" x14ac:dyDescent="0.25"/>
    <row r="61" spans="2:4" s="185" customFormat="1" ht="15.75" x14ac:dyDescent="0.25"/>
    <row r="62" spans="2:4" s="185" customFormat="1" ht="15.75" x14ac:dyDescent="0.25"/>
    <row r="63" spans="2:4" s="185" customFormat="1" ht="15.75" x14ac:dyDescent="0.25"/>
    <row r="64" spans="2:4" s="185" customFormat="1" ht="15.75" x14ac:dyDescent="0.25"/>
    <row r="65" s="185" customFormat="1" ht="15.75" x14ac:dyDescent="0.25"/>
    <row r="66" s="185" customFormat="1" ht="15.75" x14ac:dyDescent="0.25"/>
    <row r="67" s="185" customFormat="1" ht="15.75" x14ac:dyDescent="0.25"/>
    <row r="68" s="185" customFormat="1" ht="15.75" x14ac:dyDescent="0.25"/>
    <row r="69" s="185" customFormat="1" ht="15.75" x14ac:dyDescent="0.25"/>
    <row r="70" s="185" customFormat="1" ht="15.75" x14ac:dyDescent="0.25"/>
    <row r="71" s="185" customFormat="1" ht="15.75" x14ac:dyDescent="0.25"/>
    <row r="72" s="185" customFormat="1" ht="15.75" x14ac:dyDescent="0.25"/>
    <row r="73" s="185" customFormat="1" ht="15.75" x14ac:dyDescent="0.25"/>
    <row r="74" s="185" customFormat="1" ht="15.75" x14ac:dyDescent="0.25"/>
    <row r="75" s="185" customFormat="1" ht="15.75" x14ac:dyDescent="0.25"/>
    <row r="76" s="185" customFormat="1" ht="15.75" x14ac:dyDescent="0.25"/>
    <row r="77" s="185" customFormat="1" ht="15.75" x14ac:dyDescent="0.25"/>
    <row r="78" s="185" customFormat="1" ht="15.75" x14ac:dyDescent="0.25"/>
    <row r="79" s="185" customFormat="1" ht="15.75" x14ac:dyDescent="0.25"/>
    <row r="80" s="185" customFormat="1" ht="15.75" x14ac:dyDescent="0.25"/>
    <row r="81" s="185" customFormat="1" ht="15.75" x14ac:dyDescent="0.25"/>
    <row r="82" s="185" customFormat="1" ht="15.75" x14ac:dyDescent="0.25"/>
    <row r="83" s="185" customFormat="1" ht="15.75" x14ac:dyDescent="0.25"/>
    <row r="84" s="185" customFormat="1" ht="15.75" x14ac:dyDescent="0.25"/>
    <row r="85" s="185" customFormat="1" ht="15.75" x14ac:dyDescent="0.25"/>
    <row r="86" s="185" customFormat="1" ht="15.75" x14ac:dyDescent="0.25"/>
    <row r="87" s="185" customFormat="1" ht="15.75" x14ac:dyDescent="0.25"/>
    <row r="88" s="185" customFormat="1" ht="15.75" x14ac:dyDescent="0.25"/>
    <row r="89" s="185" customFormat="1" ht="15.75" x14ac:dyDescent="0.25"/>
    <row r="90" s="185" customFormat="1" ht="15.75" x14ac:dyDescent="0.25"/>
    <row r="91" s="185" customFormat="1" ht="15.75" x14ac:dyDescent="0.25"/>
    <row r="92" s="185" customFormat="1" ht="15.75" x14ac:dyDescent="0.25"/>
    <row r="93" s="185" customFormat="1" ht="15.75" x14ac:dyDescent="0.25"/>
    <row r="94" s="185" customFormat="1" ht="15.75" x14ac:dyDescent="0.25"/>
    <row r="95" s="185" customFormat="1" ht="15.75" x14ac:dyDescent="0.25"/>
    <row r="96" s="185" customFormat="1" ht="15.75" x14ac:dyDescent="0.25"/>
    <row r="97" s="185" customFormat="1" ht="15.75" x14ac:dyDescent="0.25"/>
    <row r="98" s="185" customFormat="1" ht="15.75" x14ac:dyDescent="0.25"/>
    <row r="99" s="185" customFormat="1" ht="15.75" x14ac:dyDescent="0.25"/>
    <row r="100" s="185" customFormat="1" ht="15.75" x14ac:dyDescent="0.25"/>
    <row r="101" s="185" customFormat="1" ht="15.75" x14ac:dyDescent="0.25"/>
    <row r="102" s="185" customFormat="1" ht="15.75" x14ac:dyDescent="0.25"/>
    <row r="103" s="185" customFormat="1" ht="15.75" x14ac:dyDescent="0.25"/>
    <row r="104" s="185" customFormat="1" ht="15.75" x14ac:dyDescent="0.25"/>
    <row r="105" s="185" customFormat="1" ht="15.75" x14ac:dyDescent="0.25"/>
    <row r="106" s="185" customFormat="1" ht="15.75" x14ac:dyDescent="0.25"/>
    <row r="107" s="185" customFormat="1" ht="15.75" x14ac:dyDescent="0.25"/>
    <row r="108" s="185" customFormat="1" ht="15.75" x14ac:dyDescent="0.25"/>
    <row r="109" s="185" customFormat="1" ht="15.75" x14ac:dyDescent="0.25"/>
    <row r="110" s="185" customFormat="1" ht="15.75" x14ac:dyDescent="0.25"/>
    <row r="111" s="185" customFormat="1" ht="15.75" x14ac:dyDescent="0.25"/>
    <row r="112" s="185" customFormat="1" ht="15.75" x14ac:dyDescent="0.25"/>
    <row r="113" s="185" customFormat="1" ht="15.75" x14ac:dyDescent="0.25"/>
    <row r="114" s="185" customFormat="1" ht="15.75" x14ac:dyDescent="0.25"/>
    <row r="115" s="185" customFormat="1" ht="15.75" x14ac:dyDescent="0.25"/>
    <row r="116" s="185" customFormat="1" ht="15.75" x14ac:dyDescent="0.25"/>
    <row r="117" s="185" customFormat="1" ht="15.75" x14ac:dyDescent="0.25"/>
    <row r="118" s="185" customFormat="1" ht="15.75" x14ac:dyDescent="0.25"/>
    <row r="119" s="185" customFormat="1" ht="15.75" x14ac:dyDescent="0.25"/>
    <row r="120" s="185" customFormat="1" ht="15.75" x14ac:dyDescent="0.25"/>
    <row r="121" s="185" customFormat="1" ht="15.75" x14ac:dyDescent="0.25"/>
    <row r="122" s="185" customFormat="1" ht="15.75" x14ac:dyDescent="0.25"/>
    <row r="123" s="185" customFormat="1" ht="15.75" x14ac:dyDescent="0.25"/>
    <row r="124" s="185" customFormat="1" ht="15.75" x14ac:dyDescent="0.25"/>
    <row r="125" s="185" customFormat="1" ht="15.75" x14ac:dyDescent="0.25"/>
    <row r="126" s="185" customFormat="1" ht="15.75" x14ac:dyDescent="0.25"/>
    <row r="127" s="185" customFormat="1" ht="15.75" x14ac:dyDescent="0.25"/>
    <row r="128" s="185" customFormat="1" ht="15.75" x14ac:dyDescent="0.25"/>
    <row r="129" s="185" customFormat="1" ht="15.75" x14ac:dyDescent="0.25"/>
    <row r="130" s="185" customFormat="1" ht="15.75" x14ac:dyDescent="0.25"/>
    <row r="131" s="185" customFormat="1" ht="15.75" x14ac:dyDescent="0.25"/>
    <row r="132" s="185" customFormat="1" ht="15.75" x14ac:dyDescent="0.25"/>
    <row r="133" s="185" customFormat="1" ht="15.75" x14ac:dyDescent="0.25"/>
    <row r="134" s="185" customFormat="1" ht="15.75" x14ac:dyDescent="0.25"/>
    <row r="135" s="185" customFormat="1" ht="15.75" x14ac:dyDescent="0.25"/>
    <row r="136" s="185" customFormat="1" ht="15.75" x14ac:dyDescent="0.25"/>
    <row r="137" s="185" customFormat="1" ht="15.75" x14ac:dyDescent="0.25"/>
    <row r="138" s="185" customFormat="1" ht="15.75" x14ac:dyDescent="0.25"/>
    <row r="139" s="185" customFormat="1" ht="15.75" x14ac:dyDescent="0.25"/>
    <row r="140" s="185" customFormat="1" ht="15.75" x14ac:dyDescent="0.25"/>
    <row r="141" s="185" customFormat="1" ht="15.75" x14ac:dyDescent="0.25"/>
    <row r="142" s="185" customFormat="1" ht="15.75" x14ac:dyDescent="0.25"/>
    <row r="143" s="185" customFormat="1" ht="15.75" x14ac:dyDescent="0.25"/>
    <row r="144" s="185" customFormat="1" ht="15.75" x14ac:dyDescent="0.25"/>
    <row r="145" s="185" customFormat="1" ht="15.75" x14ac:dyDescent="0.25"/>
    <row r="146" s="185" customFormat="1" ht="15.75" x14ac:dyDescent="0.25"/>
    <row r="147" s="185" customFormat="1" ht="15.75" x14ac:dyDescent="0.25"/>
    <row r="148" s="185" customFormat="1" ht="15.75" x14ac:dyDescent="0.25"/>
    <row r="149" s="185" customFormat="1" ht="15.75" x14ac:dyDescent="0.25"/>
    <row r="150" s="185" customFormat="1" ht="15.75" x14ac:dyDescent="0.25"/>
    <row r="151" s="185" customFormat="1" ht="15.75" x14ac:dyDescent="0.25"/>
    <row r="152" s="185" customFormat="1" ht="15.75" x14ac:dyDescent="0.25"/>
    <row r="153" s="185" customFormat="1" ht="15.75" x14ac:dyDescent="0.25"/>
    <row r="154" s="185" customFormat="1" ht="15.75" x14ac:dyDescent="0.25"/>
    <row r="155" s="185" customFormat="1" ht="15.75" x14ac:dyDescent="0.25"/>
    <row r="156" s="185" customFormat="1" ht="15.75" x14ac:dyDescent="0.25"/>
    <row r="157" s="185" customFormat="1" ht="15.75" x14ac:dyDescent="0.25"/>
    <row r="158" s="185" customFormat="1" ht="15.75" x14ac:dyDescent="0.25"/>
    <row r="159" s="185" customFormat="1" ht="15.75" x14ac:dyDescent="0.25"/>
    <row r="160" s="185" customFormat="1" ht="15.75" x14ac:dyDescent="0.25"/>
    <row r="161" s="185" customFormat="1" ht="15.75" x14ac:dyDescent="0.25"/>
    <row r="162" s="185" customFormat="1" ht="15.75" x14ac:dyDescent="0.25"/>
    <row r="163" s="185" customFormat="1" ht="15.75" x14ac:dyDescent="0.25"/>
    <row r="164" s="185" customFormat="1" ht="15.75" x14ac:dyDescent="0.25"/>
    <row r="165" s="185" customFormat="1" ht="15.75" x14ac:dyDescent="0.25"/>
    <row r="166" s="185" customFormat="1" ht="15.75" x14ac:dyDescent="0.25"/>
    <row r="167" s="185" customFormat="1" ht="15.75" x14ac:dyDescent="0.25"/>
    <row r="168" s="185" customFormat="1" ht="15.75" x14ac:dyDescent="0.25"/>
    <row r="169" s="185" customFormat="1" ht="15.75" x14ac:dyDescent="0.25"/>
    <row r="170" s="185" customFormat="1" ht="15.75" x14ac:dyDescent="0.25"/>
    <row r="171" s="185" customFormat="1" ht="15.75" x14ac:dyDescent="0.25"/>
    <row r="172" s="185" customFormat="1" ht="15.75" x14ac:dyDescent="0.25"/>
    <row r="173" s="185" customFormat="1" ht="15.75" x14ac:dyDescent="0.25"/>
    <row r="174" s="185" customFormat="1" ht="15.75" x14ac:dyDescent="0.25"/>
    <row r="175" s="185" customFormat="1" ht="15.75" x14ac:dyDescent="0.25"/>
    <row r="176" s="185" customFormat="1" ht="15.75" x14ac:dyDescent="0.25"/>
    <row r="177" s="185" customFormat="1" ht="15.75" x14ac:dyDescent="0.25"/>
    <row r="178" s="185" customFormat="1" ht="15.75" x14ac:dyDescent="0.25"/>
    <row r="179" s="185" customFormat="1" ht="15.75" x14ac:dyDescent="0.25"/>
    <row r="180" s="185" customFormat="1" ht="15.75" x14ac:dyDescent="0.25"/>
    <row r="181" s="185" customFormat="1" ht="15.75" x14ac:dyDescent="0.25"/>
    <row r="182" s="185" customFormat="1" ht="15.75" x14ac:dyDescent="0.25"/>
    <row r="183" s="185" customFormat="1" ht="15.75" x14ac:dyDescent="0.25"/>
    <row r="184" s="185" customFormat="1" ht="15.75" x14ac:dyDescent="0.25"/>
    <row r="185" s="185" customFormat="1" ht="15.75" x14ac:dyDescent="0.25"/>
    <row r="186" s="185" customFormat="1" ht="15.75" x14ac:dyDescent="0.25"/>
    <row r="187" s="185" customFormat="1" ht="15.75" x14ac:dyDescent="0.25"/>
    <row r="188" s="185" customFormat="1" ht="15.75" x14ac:dyDescent="0.25"/>
    <row r="189" s="185" customFormat="1" ht="15.75" x14ac:dyDescent="0.25"/>
    <row r="190" s="185" customFormat="1" ht="15.75" x14ac:dyDescent="0.25"/>
    <row r="191" s="185" customFormat="1" ht="15.75" x14ac:dyDescent="0.25"/>
    <row r="192" s="185" customFormat="1" ht="15.75" x14ac:dyDescent="0.25"/>
    <row r="193" s="185" customFormat="1" ht="15.75" x14ac:dyDescent="0.25"/>
    <row r="194" s="185" customFormat="1" ht="15.75" x14ac:dyDescent="0.25"/>
    <row r="195" s="185" customFormat="1" ht="15.75" x14ac:dyDescent="0.25"/>
    <row r="196" s="185" customFormat="1" ht="15.75" x14ac:dyDescent="0.25"/>
    <row r="197" s="185" customFormat="1" ht="15.75" x14ac:dyDescent="0.25"/>
    <row r="198" s="185" customFormat="1" ht="15.75" x14ac:dyDescent="0.25"/>
    <row r="199" s="185" customFormat="1" ht="15.75" x14ac:dyDescent="0.25"/>
    <row r="200" s="185" customFormat="1" ht="15.75" x14ac:dyDescent="0.25"/>
    <row r="201" s="185" customFormat="1" ht="15.75" x14ac:dyDescent="0.25"/>
    <row r="202" s="185" customFormat="1" ht="15.75" x14ac:dyDescent="0.25"/>
    <row r="203" s="185" customFormat="1" ht="15.75" x14ac:dyDescent="0.25"/>
    <row r="204" s="185" customFormat="1" ht="15.75" x14ac:dyDescent="0.25"/>
    <row r="205" s="185" customFormat="1" ht="15.75" x14ac:dyDescent="0.25"/>
    <row r="206" s="185" customFormat="1" ht="15.75" x14ac:dyDescent="0.25"/>
    <row r="207" s="185" customFormat="1" ht="15.75" x14ac:dyDescent="0.25"/>
    <row r="208" s="185" customFormat="1" ht="15.75" x14ac:dyDescent="0.25"/>
    <row r="209" s="185" customFormat="1" ht="15.75" x14ac:dyDescent="0.25"/>
    <row r="210" s="185" customFormat="1" ht="15.75" x14ac:dyDescent="0.25"/>
    <row r="211" s="185" customFormat="1" ht="15.75" x14ac:dyDescent="0.25"/>
    <row r="212" s="185" customFormat="1" ht="15.75" x14ac:dyDescent="0.25"/>
    <row r="213" s="185" customFormat="1" ht="15.75" x14ac:dyDescent="0.25"/>
    <row r="214" s="185" customFormat="1" ht="15.75" x14ac:dyDescent="0.25"/>
    <row r="215" s="185" customFormat="1" ht="15.75" x14ac:dyDescent="0.25"/>
    <row r="216" s="185" customFormat="1" ht="15.75" x14ac:dyDescent="0.25"/>
    <row r="217" s="185" customFormat="1" ht="15.75" x14ac:dyDescent="0.25"/>
    <row r="218" s="185" customFormat="1" ht="15.75" x14ac:dyDescent="0.25"/>
    <row r="219" s="185" customFormat="1" ht="15.75" x14ac:dyDescent="0.25"/>
    <row r="220" s="185" customFormat="1" ht="15.75" x14ac:dyDescent="0.25"/>
    <row r="221" s="185" customFormat="1" ht="15.75" x14ac:dyDescent="0.25"/>
    <row r="222" s="185" customFormat="1" ht="15.75" x14ac:dyDescent="0.25"/>
    <row r="223" s="185" customFormat="1" ht="15.75" x14ac:dyDescent="0.25"/>
    <row r="224" s="185" customFormat="1" ht="15.75" x14ac:dyDescent="0.25"/>
    <row r="225" s="185" customFormat="1" ht="15.75" x14ac:dyDescent="0.25"/>
    <row r="226" s="185" customFormat="1" ht="15.75" x14ac:dyDescent="0.25"/>
    <row r="227" s="185" customFormat="1" ht="15.75" x14ac:dyDescent="0.25"/>
    <row r="228" s="185" customFormat="1" ht="15.75" x14ac:dyDescent="0.25"/>
    <row r="229" s="185" customFormat="1" ht="15.75" x14ac:dyDescent="0.25"/>
    <row r="230" s="185" customFormat="1" ht="15.75" x14ac:dyDescent="0.25"/>
    <row r="231" s="185" customFormat="1" ht="15.75" x14ac:dyDescent="0.25"/>
    <row r="232" s="185" customFormat="1" ht="15.75" x14ac:dyDescent="0.25"/>
    <row r="233" s="185" customFormat="1" ht="15.75" x14ac:dyDescent="0.25"/>
    <row r="234" s="185" customFormat="1" ht="15.75" x14ac:dyDescent="0.25"/>
    <row r="235" s="185" customFormat="1" ht="15.75" x14ac:dyDescent="0.25"/>
    <row r="236" s="185" customFormat="1" ht="15.75" x14ac:dyDescent="0.25"/>
    <row r="237" s="185" customFormat="1" ht="15.75" x14ac:dyDescent="0.25"/>
    <row r="238" s="185" customFormat="1" ht="15.75" x14ac:dyDescent="0.25"/>
    <row r="239" s="185" customFormat="1" ht="15.75" x14ac:dyDescent="0.25"/>
    <row r="240" s="185" customFormat="1" ht="15.75" x14ac:dyDescent="0.25"/>
    <row r="241" s="185" customFormat="1" ht="15.75" x14ac:dyDescent="0.25"/>
    <row r="242" s="185" customFormat="1" ht="15.75" x14ac:dyDescent="0.25"/>
    <row r="243" s="185" customFormat="1" ht="15.75" x14ac:dyDescent="0.25"/>
    <row r="244" s="185" customFormat="1" ht="15.75" x14ac:dyDescent="0.25"/>
    <row r="245" s="185" customFormat="1" ht="15.75" x14ac:dyDescent="0.25"/>
    <row r="246" s="185" customFormat="1" ht="15.75" x14ac:dyDescent="0.25"/>
    <row r="247" s="185" customFormat="1" ht="15.75" x14ac:dyDescent="0.25"/>
    <row r="248" s="185" customFormat="1" ht="15.75" x14ac:dyDescent="0.25"/>
    <row r="249" s="185" customFormat="1" ht="15.75" x14ac:dyDescent="0.25"/>
    <row r="250" s="185" customFormat="1" ht="15.75" x14ac:dyDescent="0.25"/>
    <row r="251" s="185" customFormat="1" ht="15.75" x14ac:dyDescent="0.25"/>
    <row r="252" s="185" customFormat="1" ht="15.75" x14ac:dyDescent="0.25"/>
    <row r="253" s="185" customFormat="1" ht="15.75" x14ac:dyDescent="0.25"/>
    <row r="254" s="185" customFormat="1" ht="15.75" x14ac:dyDescent="0.25"/>
    <row r="255" s="185" customFormat="1" ht="15.75" x14ac:dyDescent="0.25"/>
    <row r="256" s="185" customFormat="1" ht="15.75" x14ac:dyDescent="0.25"/>
    <row r="257" s="185" customFormat="1" ht="15.75" x14ac:dyDescent="0.25"/>
    <row r="258" s="185" customFormat="1" ht="15.75" x14ac:dyDescent="0.25"/>
    <row r="259" s="185" customFormat="1" ht="15.75" x14ac:dyDescent="0.25"/>
    <row r="260" s="185" customFormat="1" ht="15.75" x14ac:dyDescent="0.25"/>
    <row r="261" s="185" customFormat="1" ht="15.75" x14ac:dyDescent="0.25"/>
    <row r="262" s="185" customFormat="1" ht="15.75" x14ac:dyDescent="0.25"/>
    <row r="263" s="185" customFormat="1" ht="15.75" x14ac:dyDescent="0.25"/>
    <row r="264" s="185" customFormat="1" ht="15.75" x14ac:dyDescent="0.25"/>
    <row r="265" s="185" customFormat="1" ht="15.75" x14ac:dyDescent="0.25"/>
    <row r="266" s="185" customFormat="1" ht="15.75" x14ac:dyDescent="0.25"/>
    <row r="267" s="185" customFormat="1" ht="15.75" x14ac:dyDescent="0.25"/>
  </sheetData>
  <mergeCells count="3">
    <mergeCell ref="A4:M4"/>
    <mergeCell ref="B13:L13"/>
    <mergeCell ref="B44:L4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D6CF-6F0F-4804-A4C5-F26C2B0221E5}">
  <sheetPr>
    <tabColor rgb="FFFFC000"/>
  </sheetPr>
  <dimension ref="A1:T258"/>
  <sheetViews>
    <sheetView zoomScaleNormal="100" workbookViewId="0"/>
  </sheetViews>
  <sheetFormatPr defaultColWidth="8.85546875" defaultRowHeight="15" x14ac:dyDescent="0.25"/>
  <cols>
    <col min="1" max="1" width="12.28515625" style="186" customWidth="1"/>
    <col min="2" max="12" width="13.7109375" style="186" customWidth="1"/>
    <col min="13" max="15" width="10.7109375" style="186" customWidth="1"/>
    <col min="16" max="16" width="13.28515625" style="186" bestFit="1" customWidth="1"/>
    <col min="17" max="20" width="10.7109375" style="186" customWidth="1"/>
    <col min="21" max="21" width="11.28515625" style="186" bestFit="1" customWidth="1"/>
    <col min="22" max="16384" width="8.85546875" style="186"/>
  </cols>
  <sheetData>
    <row r="1" spans="1:13" ht="15.6" customHeight="1" x14ac:dyDescent="0.35">
      <c r="A1" s="137" t="s">
        <v>457</v>
      </c>
      <c r="B1" s="138"/>
      <c r="C1" s="142" t="s">
        <v>379</v>
      </c>
      <c r="D1" s="138"/>
      <c r="E1" s="138"/>
      <c r="F1" s="138"/>
      <c r="G1" s="138"/>
      <c r="H1" s="138"/>
      <c r="I1" s="138"/>
      <c r="J1" s="138"/>
      <c r="K1" s="138"/>
      <c r="L1" s="139"/>
      <c r="M1" s="183"/>
    </row>
    <row r="2" spans="1:13" ht="15.6" customHeight="1" x14ac:dyDescent="0.3">
      <c r="A2" s="143" t="s">
        <v>380</v>
      </c>
      <c r="B2" s="144"/>
      <c r="C2" s="182"/>
      <c r="D2" s="182"/>
      <c r="E2" s="182"/>
      <c r="F2" s="182"/>
      <c r="G2" s="182"/>
      <c r="H2" s="182"/>
      <c r="I2" s="188"/>
      <c r="J2" s="140"/>
      <c r="K2" s="140"/>
      <c r="L2" s="141"/>
      <c r="M2" s="183"/>
    </row>
    <row r="3" spans="1:13" ht="15.6" customHeight="1" x14ac:dyDescent="0.35">
      <c r="A3" s="142"/>
      <c r="B3" s="142"/>
      <c r="C3" s="142"/>
      <c r="D3" s="182"/>
      <c r="E3" s="182"/>
      <c r="F3" s="182"/>
      <c r="G3" s="182"/>
      <c r="H3" s="182"/>
      <c r="I3" s="188"/>
      <c r="J3" s="140"/>
      <c r="K3" s="140"/>
      <c r="L3" s="141"/>
      <c r="M3" s="183"/>
    </row>
    <row r="4" spans="1:13" s="185" customFormat="1" ht="30.6" customHeight="1" x14ac:dyDescent="0.25">
      <c r="A4" s="355" t="s">
        <v>578</v>
      </c>
      <c r="B4" s="355"/>
      <c r="C4" s="355"/>
      <c r="D4" s="355"/>
      <c r="E4" s="355"/>
      <c r="F4" s="355"/>
      <c r="G4" s="355"/>
      <c r="H4" s="355"/>
      <c r="I4" s="355"/>
      <c r="J4" s="355"/>
      <c r="K4" s="355"/>
      <c r="L4" s="189"/>
      <c r="M4" s="189"/>
    </row>
    <row r="5" spans="1:13" s="185" customFormat="1" ht="15.6" x14ac:dyDescent="0.3">
      <c r="A5" s="189"/>
      <c r="B5" s="189"/>
      <c r="C5" s="189"/>
      <c r="D5" s="189"/>
      <c r="E5" s="189"/>
      <c r="F5" s="189"/>
      <c r="G5" s="189"/>
      <c r="H5" s="189"/>
      <c r="I5" s="189"/>
      <c r="J5" s="189"/>
      <c r="K5" s="189"/>
      <c r="L5" s="189"/>
      <c r="M5" s="189"/>
    </row>
    <row r="6" spans="1:13" s="185" customFormat="1" ht="28.15" customHeight="1" x14ac:dyDescent="0.25">
      <c r="A6" s="365" t="s">
        <v>554</v>
      </c>
      <c r="B6" s="366" t="s">
        <v>557</v>
      </c>
      <c r="C6" s="366"/>
      <c r="D6" s="365" t="s">
        <v>559</v>
      </c>
      <c r="E6" s="365" t="s">
        <v>560</v>
      </c>
      <c r="F6" s="189"/>
      <c r="G6" s="189"/>
      <c r="H6" s="189"/>
      <c r="I6" s="189"/>
      <c r="J6" s="189"/>
      <c r="K6" s="189"/>
      <c r="L6" s="189"/>
      <c r="M6" s="189"/>
    </row>
    <row r="7" spans="1:13" s="185" customFormat="1" ht="89.45" customHeight="1" x14ac:dyDescent="0.25">
      <c r="A7" s="365"/>
      <c r="B7" s="260" t="s">
        <v>558</v>
      </c>
      <c r="C7" s="260" t="s">
        <v>562</v>
      </c>
      <c r="D7" s="365"/>
      <c r="E7" s="365"/>
      <c r="F7" s="189"/>
      <c r="G7" s="189"/>
      <c r="H7" s="189"/>
      <c r="I7" s="189"/>
      <c r="J7" s="189"/>
      <c r="K7" s="189"/>
      <c r="L7" s="189"/>
      <c r="M7" s="189"/>
    </row>
    <row r="8" spans="1:13" s="185" customFormat="1" ht="15.6" x14ac:dyDescent="0.3">
      <c r="A8" s="257" t="s">
        <v>555</v>
      </c>
      <c r="B8" s="258">
        <v>0.7</v>
      </c>
      <c r="C8" s="258">
        <v>0.1</v>
      </c>
      <c r="D8" s="258">
        <v>0.65</v>
      </c>
      <c r="E8" s="259">
        <v>9.2999999999999999E-2</v>
      </c>
      <c r="F8" s="189"/>
      <c r="G8" s="189"/>
      <c r="H8" s="189"/>
      <c r="I8" s="189"/>
      <c r="J8" s="189"/>
      <c r="K8" s="189"/>
      <c r="L8" s="189"/>
      <c r="M8" s="189"/>
    </row>
    <row r="9" spans="1:13" s="185" customFormat="1" ht="15.6" x14ac:dyDescent="0.3">
      <c r="A9" s="257" t="s">
        <v>556</v>
      </c>
      <c r="B9" s="258">
        <v>0.3</v>
      </c>
      <c r="C9" s="258">
        <v>0.9</v>
      </c>
      <c r="D9" s="258">
        <v>0.55000000000000004</v>
      </c>
      <c r="E9" s="259">
        <v>4.5999999999999999E-2</v>
      </c>
      <c r="F9" s="189"/>
      <c r="G9" s="189"/>
      <c r="H9" s="189"/>
      <c r="I9" s="189"/>
      <c r="J9" s="189"/>
      <c r="K9" s="189"/>
      <c r="L9" s="189"/>
      <c r="M9" s="189"/>
    </row>
    <row r="10" spans="1:13" s="185" customFormat="1" ht="15.6" x14ac:dyDescent="0.3">
      <c r="A10" s="189"/>
      <c r="B10" s="216"/>
      <c r="C10" s="189"/>
      <c r="D10" s="217"/>
      <c r="E10" s="189"/>
      <c r="F10" s="189"/>
      <c r="G10" s="189"/>
      <c r="H10" s="189"/>
      <c r="I10" s="189"/>
      <c r="J10" s="189"/>
      <c r="K10" s="189"/>
      <c r="L10" s="189"/>
      <c r="M10" s="189"/>
    </row>
    <row r="11" spans="1:13" s="185" customFormat="1" ht="15.6" customHeight="1" x14ac:dyDescent="0.25">
      <c r="A11" s="355" t="s">
        <v>603</v>
      </c>
      <c r="B11" s="355"/>
      <c r="C11" s="355"/>
      <c r="D11" s="355"/>
      <c r="E11" s="355"/>
      <c r="F11" s="355"/>
      <c r="G11" s="355"/>
      <c r="H11" s="355"/>
      <c r="I11" s="355"/>
      <c r="J11" s="355"/>
      <c r="K11" s="355"/>
      <c r="L11" s="189"/>
      <c r="M11" s="189"/>
    </row>
    <row r="12" spans="1:13" s="185" customFormat="1" ht="15.6" customHeight="1" x14ac:dyDescent="0.25">
      <c r="A12" s="140" t="s">
        <v>604</v>
      </c>
      <c r="B12" s="189"/>
      <c r="C12" s="189"/>
      <c r="D12" s="189"/>
      <c r="E12" s="189"/>
      <c r="F12" s="189"/>
      <c r="G12" s="189"/>
      <c r="H12" s="189"/>
      <c r="I12" s="189"/>
      <c r="J12" s="189"/>
      <c r="K12" s="189"/>
      <c r="L12" s="189"/>
      <c r="M12" s="189"/>
    </row>
    <row r="13" spans="1:13" s="185" customFormat="1" ht="15.6" customHeight="1" x14ac:dyDescent="0.25">
      <c r="A13" s="140" t="s">
        <v>605</v>
      </c>
      <c r="B13" s="189"/>
      <c r="C13" s="189"/>
      <c r="D13" s="189"/>
      <c r="E13" s="189"/>
      <c r="F13" s="189"/>
      <c r="G13" s="189"/>
      <c r="H13" s="189"/>
      <c r="I13" s="189"/>
      <c r="J13" s="189"/>
      <c r="K13" s="189"/>
      <c r="L13" s="189"/>
      <c r="M13" s="189"/>
    </row>
    <row r="14" spans="1:13" s="185" customFormat="1" ht="15.6" customHeight="1" x14ac:dyDescent="0.25">
      <c r="A14" s="140" t="s">
        <v>575</v>
      </c>
      <c r="B14" s="189"/>
      <c r="C14" s="189"/>
      <c r="D14" s="189"/>
      <c r="E14" s="189"/>
      <c r="F14" s="189"/>
      <c r="G14" s="189"/>
      <c r="H14" s="189"/>
      <c r="I14" s="189"/>
      <c r="J14" s="189"/>
      <c r="K14" s="189"/>
      <c r="L14" s="189"/>
      <c r="M14" s="189"/>
    </row>
    <row r="15" spans="1:13" s="185" customFormat="1" ht="15.6" customHeight="1" x14ac:dyDescent="0.25">
      <c r="A15" s="189"/>
      <c r="B15" s="216"/>
      <c r="C15" s="189"/>
      <c r="D15" s="217"/>
      <c r="E15" s="189"/>
      <c r="F15" s="189"/>
      <c r="G15" s="189"/>
      <c r="H15" s="189"/>
      <c r="I15" s="189"/>
      <c r="J15" s="189"/>
      <c r="K15" s="189"/>
      <c r="L15" s="189"/>
      <c r="M15" s="189"/>
    </row>
    <row r="16" spans="1:13" s="185" customFormat="1" ht="15.75" x14ac:dyDescent="0.25">
      <c r="A16" s="363" t="s">
        <v>561</v>
      </c>
      <c r="B16" s="363"/>
      <c r="C16" s="363"/>
      <c r="D16" s="363"/>
      <c r="E16" s="363"/>
      <c r="F16" s="363"/>
      <c r="G16" s="363"/>
      <c r="H16" s="363"/>
      <c r="I16" s="363"/>
      <c r="J16" s="363"/>
      <c r="K16" s="363"/>
      <c r="L16" s="189"/>
      <c r="M16" s="189"/>
    </row>
    <row r="17" spans="1:20" s="185" customFormat="1" ht="15.75" x14ac:dyDescent="0.25">
      <c r="A17" s="223"/>
      <c r="B17" s="214"/>
      <c r="C17" s="214"/>
      <c r="D17" s="214"/>
      <c r="E17" s="214"/>
      <c r="F17" s="214"/>
      <c r="G17" s="214"/>
      <c r="H17" s="214"/>
      <c r="I17" s="214"/>
      <c r="J17" s="214"/>
      <c r="K17" s="214"/>
      <c r="L17" s="214"/>
      <c r="M17" s="214"/>
    </row>
    <row r="18" spans="1:20" s="185" customFormat="1" ht="15.75" x14ac:dyDescent="0.25">
      <c r="A18" s="223" t="s">
        <v>460</v>
      </c>
      <c r="B18" s="363" t="s">
        <v>577</v>
      </c>
      <c r="C18" s="363"/>
      <c r="D18" s="363"/>
      <c r="E18" s="363"/>
      <c r="F18" s="363"/>
      <c r="G18" s="363"/>
      <c r="H18" s="363"/>
      <c r="I18" s="363"/>
      <c r="J18" s="363"/>
      <c r="K18" s="363"/>
      <c r="L18" s="214"/>
      <c r="M18" s="214"/>
    </row>
    <row r="19" spans="1:20" s="185" customFormat="1" ht="15.75" x14ac:dyDescent="0.25">
      <c r="A19" s="140"/>
      <c r="B19" s="142" t="s">
        <v>458</v>
      </c>
      <c r="C19" s="180"/>
      <c r="D19" s="180"/>
      <c r="E19" s="187"/>
      <c r="F19" s="187"/>
      <c r="G19" s="187"/>
      <c r="H19" s="187"/>
      <c r="I19" s="187"/>
      <c r="J19" s="187"/>
      <c r="K19" s="187"/>
      <c r="L19" s="187"/>
      <c r="M19" s="141"/>
    </row>
    <row r="20" spans="1:20" s="185" customFormat="1" ht="15.75" x14ac:dyDescent="0.25">
      <c r="A20" s="192"/>
      <c r="B20" s="192"/>
      <c r="C20" s="192"/>
      <c r="D20" s="203"/>
      <c r="E20" s="192"/>
      <c r="F20" s="192"/>
      <c r="G20" s="192"/>
    </row>
    <row r="21" spans="1:20" s="185" customFormat="1" ht="15.75" x14ac:dyDescent="0.25">
      <c r="A21" s="192"/>
      <c r="B21" s="192"/>
      <c r="C21" s="193"/>
      <c r="D21" s="200"/>
      <c r="E21" s="202"/>
      <c r="F21" s="192"/>
      <c r="G21" s="192"/>
      <c r="J21" s="261"/>
      <c r="K21" s="261"/>
      <c r="L21" s="262"/>
      <c r="M21" s="287" t="s">
        <v>1</v>
      </c>
      <c r="N21" s="287" t="s">
        <v>1</v>
      </c>
      <c r="O21" s="287" t="s">
        <v>1</v>
      </c>
      <c r="P21" s="248"/>
      <c r="Q21" s="287" t="s">
        <v>555</v>
      </c>
      <c r="R21" s="287" t="s">
        <v>555</v>
      </c>
      <c r="S21" s="288" t="s">
        <v>556</v>
      </c>
      <c r="T21" s="288" t="s">
        <v>556</v>
      </c>
    </row>
    <row r="22" spans="1:20" s="185" customFormat="1" ht="15.75" x14ac:dyDescent="0.25">
      <c r="A22" s="185" t="s">
        <v>567</v>
      </c>
      <c r="B22" s="192"/>
      <c r="C22" s="203"/>
      <c r="D22" s="200"/>
      <c r="E22" s="200"/>
      <c r="F22" s="192"/>
      <c r="G22" s="192"/>
      <c r="K22" s="261"/>
      <c r="L22" s="286" t="s">
        <v>607</v>
      </c>
      <c r="M22" s="287" t="s">
        <v>606</v>
      </c>
      <c r="N22" s="287" t="s">
        <v>563</v>
      </c>
      <c r="O22" s="288" t="s">
        <v>208</v>
      </c>
      <c r="P22" s="248"/>
      <c r="Q22" s="287" t="s">
        <v>563</v>
      </c>
      <c r="R22" s="288" t="s">
        <v>208</v>
      </c>
      <c r="S22" s="287" t="s">
        <v>563</v>
      </c>
      <c r="T22" s="288" t="s">
        <v>208</v>
      </c>
    </row>
    <row r="23" spans="1:20" s="185" customFormat="1" ht="15.75" x14ac:dyDescent="0.25">
      <c r="A23" s="185" t="s">
        <v>571</v>
      </c>
      <c r="B23" s="192"/>
      <c r="C23" s="201"/>
      <c r="D23" s="201"/>
      <c r="E23" s="195"/>
      <c r="F23" s="200"/>
      <c r="K23" s="261"/>
      <c r="L23" s="263" t="s">
        <v>582</v>
      </c>
      <c r="M23" s="265">
        <f>Case_Data_p2to4!F18</f>
        <v>1900</v>
      </c>
      <c r="N23" s="264">
        <f>M23*(Case_Data_UWIE!M12+Case_Data_UWIE!M13)/Case_Data_UWIE!M15</f>
        <v>890.625</v>
      </c>
      <c r="O23" s="264">
        <f>M23-N23</f>
        <v>1009.375</v>
      </c>
      <c r="Q23" s="264"/>
      <c r="R23" s="264"/>
      <c r="S23" s="264"/>
      <c r="T23" s="264"/>
    </row>
    <row r="24" spans="1:20" s="185" customFormat="1" ht="15.75" x14ac:dyDescent="0.25">
      <c r="B24" s="192"/>
      <c r="C24" s="201"/>
      <c r="D24" s="201"/>
      <c r="E24" s="195"/>
      <c r="F24" s="200"/>
      <c r="G24" s="192"/>
      <c r="K24" s="261"/>
      <c r="L24" s="263" t="s">
        <v>608</v>
      </c>
      <c r="M24" s="265">
        <f>Case_Data_UWIE!M29+Case_Data_UWIE!P29+Case_Data_SchP!G42+Case_Data_SchP!I42+Case_Data_SchP!K42</f>
        <v>27300</v>
      </c>
      <c r="N24" s="264">
        <f>Case_Data_UWIE!M26+Case_Data_UWIE!M27+Case_Data_UWIE!P26+Case_Data_UWIE!P27</f>
        <v>26500</v>
      </c>
      <c r="O24" s="264">
        <f>M24-N24</f>
        <v>800</v>
      </c>
      <c r="Q24" s="264"/>
      <c r="R24" s="264"/>
      <c r="S24" s="264"/>
      <c r="T24" s="264"/>
    </row>
    <row r="25" spans="1:20" s="194" customFormat="1" ht="15.75" x14ac:dyDescent="0.25">
      <c r="A25" s="194" t="s">
        <v>568</v>
      </c>
      <c r="B25" s="192" t="s">
        <v>569</v>
      </c>
      <c r="C25" s="201" t="s">
        <v>387</v>
      </c>
      <c r="D25" s="201"/>
      <c r="E25" s="195"/>
      <c r="F25" s="200"/>
      <c r="G25" s="192"/>
      <c r="K25" s="267"/>
      <c r="L25" s="268" t="s">
        <v>609</v>
      </c>
      <c r="M25" s="265">
        <f>Case_Data_p2to4!D41</f>
        <v>1800</v>
      </c>
      <c r="N25" s="264">
        <f>M25*(Case_Data_UWIE!F12+Case_Data_UWIE!F13)/Case_Data_UWIE!F15</f>
        <v>543.10344827586209</v>
      </c>
      <c r="O25" s="264">
        <f>M25-N25</f>
        <v>1256.8965517241379</v>
      </c>
      <c r="Q25" s="264"/>
      <c r="R25" s="264"/>
      <c r="S25" s="264"/>
      <c r="T25" s="264"/>
    </row>
    <row r="26" spans="1:20" s="185" customFormat="1" ht="15.75" x14ac:dyDescent="0.25">
      <c r="A26" s="185" t="s">
        <v>570</v>
      </c>
      <c r="B26" s="192" t="s">
        <v>555</v>
      </c>
      <c r="C26" s="201">
        <f>M31*1000</f>
        <v>6951082.9741379293</v>
      </c>
      <c r="D26" s="201"/>
      <c r="E26" s="195"/>
      <c r="F26" s="200"/>
      <c r="G26" s="192"/>
      <c r="K26" s="261"/>
      <c r="L26" s="268" t="s">
        <v>610</v>
      </c>
      <c r="M26" s="268">
        <f>SUM(M23:M25)</f>
        <v>31000</v>
      </c>
      <c r="N26" s="264">
        <f>SUM(N23:N25)</f>
        <v>27933.728448275862</v>
      </c>
      <c r="O26" s="264">
        <f>SUM(O23:O25)</f>
        <v>3066.2715517241377</v>
      </c>
      <c r="P26" s="268" t="s">
        <v>610</v>
      </c>
      <c r="Q26" s="264">
        <f>B8*N26</f>
        <v>19553.609913793101</v>
      </c>
      <c r="R26" s="264">
        <f>C8*O26</f>
        <v>306.62715517241378</v>
      </c>
      <c r="S26" s="264">
        <f>N26-Q26</f>
        <v>8380.1185344827609</v>
      </c>
      <c r="T26" s="264">
        <f>O26-R26</f>
        <v>2759.6443965517237</v>
      </c>
    </row>
    <row r="27" spans="1:20" s="185" customFormat="1" ht="15.75" x14ac:dyDescent="0.25">
      <c r="B27" s="192"/>
      <c r="C27" s="201"/>
      <c r="D27" s="201"/>
      <c r="E27" s="195"/>
      <c r="F27" s="200"/>
      <c r="G27" s="192"/>
    </row>
    <row r="28" spans="1:20" s="185" customFormat="1" ht="15.75" x14ac:dyDescent="0.25">
      <c r="B28" s="192"/>
      <c r="C28" s="201"/>
      <c r="D28" s="201"/>
      <c r="E28" s="195"/>
      <c r="F28" s="200"/>
      <c r="G28" s="192"/>
      <c r="L28" s="261"/>
      <c r="M28" s="288" t="s">
        <v>555</v>
      </c>
      <c r="N28" s="288" t="s">
        <v>556</v>
      </c>
      <c r="O28" s="288" t="s">
        <v>1</v>
      </c>
    </row>
    <row r="29" spans="1:20" s="185" customFormat="1" ht="15.75" x14ac:dyDescent="0.25">
      <c r="B29" s="192"/>
      <c r="C29" s="201"/>
      <c r="D29" s="201"/>
      <c r="E29" s="195"/>
      <c r="F29" s="200"/>
      <c r="G29" s="192"/>
      <c r="M29" s="287" t="s">
        <v>606</v>
      </c>
      <c r="N29" s="287" t="s">
        <v>606</v>
      </c>
      <c r="O29" s="287" t="s">
        <v>606</v>
      </c>
    </row>
    <row r="30" spans="1:20" s="185" customFormat="1" ht="15.75" x14ac:dyDescent="0.25">
      <c r="B30" s="192"/>
      <c r="C30" s="201"/>
      <c r="D30" s="201"/>
      <c r="E30" s="195"/>
      <c r="F30" s="200"/>
      <c r="G30" s="192"/>
      <c r="L30" s="261" t="s">
        <v>610</v>
      </c>
      <c r="M30" s="264">
        <f>SUM(Q26:R26)</f>
        <v>19860.237068965514</v>
      </c>
      <c r="N30" s="264">
        <f>S26+T26</f>
        <v>11139.762931034486</v>
      </c>
      <c r="O30" s="264">
        <f>SUM(M30:N30)</f>
        <v>31000</v>
      </c>
    </row>
    <row r="31" spans="1:20" s="185" customFormat="1" ht="15.75" x14ac:dyDescent="0.25">
      <c r="B31" s="192"/>
      <c r="C31" s="201"/>
      <c r="D31" s="201"/>
      <c r="E31" s="195"/>
      <c r="F31" s="200"/>
      <c r="G31" s="192"/>
      <c r="L31" s="261" t="s">
        <v>564</v>
      </c>
      <c r="M31" s="289">
        <f>(1-D8)*M30</f>
        <v>6951.0829741379293</v>
      </c>
      <c r="N31" s="264">
        <f>(1-D9)*N30</f>
        <v>5012.8933189655181</v>
      </c>
      <c r="O31" s="264">
        <f>SUM(M31:N31)</f>
        <v>11963.976293103447</v>
      </c>
    </row>
    <row r="32" spans="1:20" s="185" customFormat="1" ht="15.75" x14ac:dyDescent="0.25">
      <c r="B32" s="192"/>
      <c r="C32" s="201"/>
      <c r="D32" s="201"/>
      <c r="E32" s="195"/>
      <c r="F32" s="200"/>
      <c r="G32" s="192"/>
      <c r="L32" s="261" t="s">
        <v>565</v>
      </c>
      <c r="M32" s="290">
        <f>M31/Case_Data_p2to4!$F$52</f>
        <v>3.3195238653953817E-2</v>
      </c>
      <c r="N32" s="266">
        <f>N31/Case_Data_p2to4!$F$52</f>
        <v>2.3939318619701614E-2</v>
      </c>
      <c r="O32" s="266"/>
    </row>
    <row r="33" spans="1:16" s="185" customFormat="1" ht="15.75" x14ac:dyDescent="0.25">
      <c r="B33" s="192"/>
      <c r="C33" s="201"/>
      <c r="D33" s="201"/>
      <c r="E33" s="195"/>
      <c r="F33" s="200"/>
      <c r="G33" s="192"/>
      <c r="L33" s="261" t="s">
        <v>566</v>
      </c>
      <c r="M33" s="291" t="b">
        <f>M32&gt;3%</f>
        <v>1</v>
      </c>
      <c r="N33" s="261" t="b">
        <f>N32&gt;3%</f>
        <v>0</v>
      </c>
    </row>
    <row r="34" spans="1:16" s="185" customFormat="1" ht="15.75" x14ac:dyDescent="0.25">
      <c r="B34" s="192"/>
      <c r="C34" s="201"/>
      <c r="D34" s="201"/>
      <c r="E34" s="195"/>
      <c r="F34" s="200"/>
      <c r="G34" s="192"/>
    </row>
    <row r="35" spans="1:16" s="185" customFormat="1" ht="15.75" x14ac:dyDescent="0.25">
      <c r="A35" s="223" t="s">
        <v>460</v>
      </c>
      <c r="B35" s="363" t="s">
        <v>576</v>
      </c>
      <c r="C35" s="363"/>
      <c r="D35" s="363"/>
      <c r="E35" s="363"/>
      <c r="F35" s="363"/>
      <c r="G35" s="363"/>
      <c r="H35" s="363"/>
      <c r="I35" s="363"/>
      <c r="J35" s="363"/>
      <c r="K35" s="363"/>
      <c r="L35" s="214"/>
      <c r="M35" s="214"/>
    </row>
    <row r="36" spans="1:16" s="185" customFormat="1" ht="15.75" x14ac:dyDescent="0.25">
      <c r="A36" s="140"/>
      <c r="B36" s="142" t="s">
        <v>458</v>
      </c>
      <c r="C36" s="180"/>
      <c r="D36" s="180"/>
      <c r="E36" s="187"/>
      <c r="F36" s="187"/>
      <c r="G36" s="187"/>
      <c r="H36" s="187"/>
      <c r="I36" s="187"/>
      <c r="J36" s="187"/>
      <c r="K36" s="187"/>
      <c r="L36" s="187"/>
      <c r="M36" s="141"/>
    </row>
    <row r="37" spans="1:16" s="185" customFormat="1" ht="15.75" x14ac:dyDescent="0.25">
      <c r="M37" s="288" t="s">
        <v>555</v>
      </c>
      <c r="N37" s="288" t="s">
        <v>556</v>
      </c>
      <c r="O37" s="288" t="s">
        <v>1</v>
      </c>
      <c r="P37" s="288" t="s">
        <v>580</v>
      </c>
    </row>
    <row r="38" spans="1:16" s="185" customFormat="1" ht="15.75" x14ac:dyDescent="0.25">
      <c r="A38" s="185" t="s">
        <v>573</v>
      </c>
      <c r="L38" s="261" t="s">
        <v>572</v>
      </c>
      <c r="M38" s="264">
        <f>M30*E8</f>
        <v>1847.0020474137928</v>
      </c>
      <c r="N38" s="264">
        <f>N30*E9</f>
        <v>512.42909482758637</v>
      </c>
      <c r="O38" s="264">
        <f>SUM(M38:N38)</f>
        <v>2359.4311422413793</v>
      </c>
      <c r="P38" s="290">
        <f>O38/Case_Data_p2to4!F52</f>
        <v>1.1267579475842308E-2</v>
      </c>
    </row>
    <row r="39" spans="1:16" s="185" customFormat="1" ht="15.75" x14ac:dyDescent="0.25">
      <c r="A39" s="185" t="s">
        <v>574</v>
      </c>
    </row>
    <row r="40" spans="1:16" s="185" customFormat="1" ht="15.75" x14ac:dyDescent="0.25"/>
    <row r="41" spans="1:16" s="185" customFormat="1" ht="15.75" x14ac:dyDescent="0.25">
      <c r="C41" s="198"/>
      <c r="D41" s="256"/>
    </row>
    <row r="42" spans="1:16" s="185" customFormat="1" ht="15.75" x14ac:dyDescent="0.25">
      <c r="C42" s="198"/>
      <c r="D42" s="256"/>
    </row>
    <row r="43" spans="1:16" s="185" customFormat="1" ht="15.75" x14ac:dyDescent="0.25">
      <c r="C43" s="198"/>
      <c r="D43" s="256"/>
    </row>
    <row r="44" spans="1:16" s="185" customFormat="1" ht="15.75" x14ac:dyDescent="0.25"/>
    <row r="45" spans="1:16" s="185" customFormat="1" ht="15.75" x14ac:dyDescent="0.25"/>
    <row r="46" spans="1:16" s="185" customFormat="1" ht="15.75" x14ac:dyDescent="0.25"/>
    <row r="47" spans="1:16" s="185" customFormat="1" ht="15.75" x14ac:dyDescent="0.25"/>
    <row r="48" spans="1:16" s="185" customFormat="1" ht="15.75" x14ac:dyDescent="0.25"/>
    <row r="49" s="185" customFormat="1" ht="15.75" x14ac:dyDescent="0.25"/>
    <row r="50" s="185" customFormat="1" ht="15.75" x14ac:dyDescent="0.25"/>
    <row r="51" s="185" customFormat="1" ht="15.75" x14ac:dyDescent="0.25"/>
    <row r="52" s="185" customFormat="1" ht="15.75" x14ac:dyDescent="0.25"/>
    <row r="53" s="185" customFormat="1" ht="15.75" x14ac:dyDescent="0.25"/>
    <row r="54" s="185" customFormat="1" ht="15.75" x14ac:dyDescent="0.25"/>
    <row r="55" s="185" customFormat="1" ht="15.75" x14ac:dyDescent="0.25"/>
    <row r="56" s="185" customFormat="1" ht="15.75" x14ac:dyDescent="0.25"/>
    <row r="57" s="185" customFormat="1" ht="15.75" x14ac:dyDescent="0.25"/>
    <row r="58" s="185" customFormat="1" ht="15.75" x14ac:dyDescent="0.25"/>
    <row r="59" s="185" customFormat="1" ht="15.75" x14ac:dyDescent="0.25"/>
    <row r="60" s="185" customFormat="1" ht="15.75" x14ac:dyDescent="0.25"/>
    <row r="61" s="185" customFormat="1" ht="15.75" x14ac:dyDescent="0.25"/>
    <row r="62" s="185" customFormat="1" ht="15.75" x14ac:dyDescent="0.25"/>
    <row r="63" s="185" customFormat="1" ht="15.75" x14ac:dyDescent="0.25"/>
    <row r="64" s="185" customFormat="1" ht="15.75" x14ac:dyDescent="0.25"/>
    <row r="65" s="185" customFormat="1" ht="15.75" x14ac:dyDescent="0.25"/>
    <row r="66" s="185" customFormat="1" ht="15.75" x14ac:dyDescent="0.25"/>
    <row r="67" s="185" customFormat="1" ht="15.75" x14ac:dyDescent="0.25"/>
    <row r="68" s="185" customFormat="1" ht="15.75" x14ac:dyDescent="0.25"/>
    <row r="69" s="185" customFormat="1" ht="15.75" x14ac:dyDescent="0.25"/>
    <row r="70" s="185" customFormat="1" ht="15.75" x14ac:dyDescent="0.25"/>
    <row r="71" s="185" customFormat="1" ht="15.75" x14ac:dyDescent="0.25"/>
    <row r="72" s="185" customFormat="1" ht="15.75" x14ac:dyDescent="0.25"/>
    <row r="73" s="185" customFormat="1" ht="15.75" x14ac:dyDescent="0.25"/>
    <row r="74" s="185" customFormat="1" ht="15.75" x14ac:dyDescent="0.25"/>
    <row r="75" s="185" customFormat="1" ht="15.75" x14ac:dyDescent="0.25"/>
    <row r="76" s="185" customFormat="1" ht="15.75" x14ac:dyDescent="0.25"/>
    <row r="77" s="185" customFormat="1" ht="15.75" x14ac:dyDescent="0.25"/>
    <row r="78" s="185" customFormat="1" ht="15.75" x14ac:dyDescent="0.25"/>
    <row r="79" s="185" customFormat="1" ht="15.75" x14ac:dyDescent="0.25"/>
    <row r="80" s="185" customFormat="1" ht="15.75" x14ac:dyDescent="0.25"/>
    <row r="81" s="185" customFormat="1" ht="15.75" x14ac:dyDescent="0.25"/>
    <row r="82" s="185" customFormat="1" ht="15.75" x14ac:dyDescent="0.25"/>
    <row r="83" s="185" customFormat="1" ht="15.75" x14ac:dyDescent="0.25"/>
    <row r="84" s="185" customFormat="1" ht="15.75" x14ac:dyDescent="0.25"/>
    <row r="85" s="185" customFormat="1" ht="15.75" x14ac:dyDescent="0.25"/>
    <row r="86" s="185" customFormat="1" ht="15.75" x14ac:dyDescent="0.25"/>
    <row r="87" s="185" customFormat="1" ht="15.75" x14ac:dyDescent="0.25"/>
    <row r="88" s="185" customFormat="1" ht="15.75" x14ac:dyDescent="0.25"/>
    <row r="89" s="185" customFormat="1" ht="15.75" x14ac:dyDescent="0.25"/>
    <row r="90" s="185" customFormat="1" ht="15.75" x14ac:dyDescent="0.25"/>
    <row r="91" s="185" customFormat="1" ht="15.75" x14ac:dyDescent="0.25"/>
    <row r="92" s="185" customFormat="1" ht="15.75" x14ac:dyDescent="0.25"/>
    <row r="93" s="185" customFormat="1" ht="15.75" x14ac:dyDescent="0.25"/>
    <row r="94" s="185" customFormat="1" ht="15.75" x14ac:dyDescent="0.25"/>
    <row r="95" s="185" customFormat="1" ht="15.75" x14ac:dyDescent="0.25"/>
    <row r="96" s="185" customFormat="1" ht="15.75" x14ac:dyDescent="0.25"/>
    <row r="97" s="185" customFormat="1" ht="15.75" x14ac:dyDescent="0.25"/>
    <row r="98" s="185" customFormat="1" ht="15.75" x14ac:dyDescent="0.25"/>
    <row r="99" s="185" customFormat="1" ht="15.75" x14ac:dyDescent="0.25"/>
    <row r="100" s="185" customFormat="1" ht="15.75" x14ac:dyDescent="0.25"/>
    <row r="101" s="185" customFormat="1" ht="15.75" x14ac:dyDescent="0.25"/>
    <row r="102" s="185" customFormat="1" ht="15.75" x14ac:dyDescent="0.25"/>
    <row r="103" s="185" customFormat="1" ht="15.75" x14ac:dyDescent="0.25"/>
    <row r="104" s="185" customFormat="1" ht="15.75" x14ac:dyDescent="0.25"/>
    <row r="105" s="185" customFormat="1" ht="15.75" x14ac:dyDescent="0.25"/>
    <row r="106" s="185" customFormat="1" ht="15.75" x14ac:dyDescent="0.25"/>
    <row r="107" s="185" customFormat="1" ht="15.75" x14ac:dyDescent="0.25"/>
    <row r="108" s="185" customFormat="1" ht="15.75" x14ac:dyDescent="0.25"/>
    <row r="109" s="185" customFormat="1" ht="15.75" x14ac:dyDescent="0.25"/>
    <row r="110" s="185" customFormat="1" ht="15.75" x14ac:dyDescent="0.25"/>
    <row r="111" s="185" customFormat="1" ht="15.75" x14ac:dyDescent="0.25"/>
    <row r="112" s="185" customFormat="1" ht="15.75" x14ac:dyDescent="0.25"/>
    <row r="113" s="185" customFormat="1" ht="15.75" x14ac:dyDescent="0.25"/>
    <row r="114" s="185" customFormat="1" ht="15.75" x14ac:dyDescent="0.25"/>
    <row r="115" s="185" customFormat="1" ht="15.75" x14ac:dyDescent="0.25"/>
    <row r="116" s="185" customFormat="1" ht="15.75" x14ac:dyDescent="0.25"/>
    <row r="117" s="185" customFormat="1" ht="15.75" x14ac:dyDescent="0.25"/>
    <row r="118" s="185" customFormat="1" ht="15.75" x14ac:dyDescent="0.25"/>
    <row r="119" s="185" customFormat="1" ht="15.75" x14ac:dyDescent="0.25"/>
    <row r="120" s="185" customFormat="1" ht="15.75" x14ac:dyDescent="0.25"/>
    <row r="121" s="185" customFormat="1" ht="15.75" x14ac:dyDescent="0.25"/>
    <row r="122" s="185" customFormat="1" ht="15.75" x14ac:dyDescent="0.25"/>
    <row r="123" s="185" customFormat="1" ht="15.75" x14ac:dyDescent="0.25"/>
    <row r="124" s="185" customFormat="1" ht="15.75" x14ac:dyDescent="0.25"/>
    <row r="125" s="185" customFormat="1" ht="15.75" x14ac:dyDescent="0.25"/>
    <row r="126" s="185" customFormat="1" ht="15.75" x14ac:dyDescent="0.25"/>
    <row r="127" s="185" customFormat="1" ht="15.75" x14ac:dyDescent="0.25"/>
    <row r="128" s="185" customFormat="1" ht="15.75" x14ac:dyDescent="0.25"/>
    <row r="129" s="185" customFormat="1" ht="15.75" x14ac:dyDescent="0.25"/>
    <row r="130" s="185" customFormat="1" ht="15.75" x14ac:dyDescent="0.25"/>
    <row r="131" s="185" customFormat="1" ht="15.75" x14ac:dyDescent="0.25"/>
    <row r="132" s="185" customFormat="1" ht="15.75" x14ac:dyDescent="0.25"/>
    <row r="133" s="185" customFormat="1" ht="15.75" x14ac:dyDescent="0.25"/>
    <row r="134" s="185" customFormat="1" ht="15.75" x14ac:dyDescent="0.25"/>
    <row r="135" s="185" customFormat="1" ht="15.75" x14ac:dyDescent="0.25"/>
    <row r="136" s="185" customFormat="1" ht="15.75" x14ac:dyDescent="0.25"/>
    <row r="137" s="185" customFormat="1" ht="15.75" x14ac:dyDescent="0.25"/>
    <row r="138" s="185" customFormat="1" ht="15.75" x14ac:dyDescent="0.25"/>
    <row r="139" s="185" customFormat="1" ht="15.75" x14ac:dyDescent="0.25"/>
    <row r="140" s="185" customFormat="1" ht="15.75" x14ac:dyDescent="0.25"/>
    <row r="141" s="185" customFormat="1" ht="15.75" x14ac:dyDescent="0.25"/>
    <row r="142" s="185" customFormat="1" ht="15.75" x14ac:dyDescent="0.25"/>
    <row r="143" s="185" customFormat="1" ht="15.75" x14ac:dyDescent="0.25"/>
    <row r="144" s="185" customFormat="1" ht="15.75" x14ac:dyDescent="0.25"/>
    <row r="145" s="185" customFormat="1" ht="15.75" x14ac:dyDescent="0.25"/>
    <row r="146" s="185" customFormat="1" ht="15.75" x14ac:dyDescent="0.25"/>
    <row r="147" s="185" customFormat="1" ht="15.75" x14ac:dyDescent="0.25"/>
    <row r="148" s="185" customFormat="1" ht="15.75" x14ac:dyDescent="0.25"/>
    <row r="149" s="185" customFormat="1" ht="15.75" x14ac:dyDescent="0.25"/>
    <row r="150" s="185" customFormat="1" ht="15.75" x14ac:dyDescent="0.25"/>
    <row r="151" s="185" customFormat="1" ht="15.75" x14ac:dyDescent="0.25"/>
    <row r="152" s="185" customFormat="1" ht="15.75" x14ac:dyDescent="0.25"/>
    <row r="153" s="185" customFormat="1" ht="15.75" x14ac:dyDescent="0.25"/>
    <row r="154" s="185" customFormat="1" ht="15.75" x14ac:dyDescent="0.25"/>
    <row r="155" s="185" customFormat="1" ht="15.75" x14ac:dyDescent="0.25"/>
    <row r="156" s="185" customFormat="1" ht="15.75" x14ac:dyDescent="0.25"/>
    <row r="157" s="185" customFormat="1" ht="15.75" x14ac:dyDescent="0.25"/>
    <row r="158" s="185" customFormat="1" ht="15.75" x14ac:dyDescent="0.25"/>
    <row r="159" s="185" customFormat="1" ht="15.75" x14ac:dyDescent="0.25"/>
    <row r="160" s="185" customFormat="1" ht="15.75" x14ac:dyDescent="0.25"/>
    <row r="161" s="185" customFormat="1" ht="15.75" x14ac:dyDescent="0.25"/>
    <row r="162" s="185" customFormat="1" ht="15.75" x14ac:dyDescent="0.25"/>
    <row r="163" s="185" customFormat="1" ht="15.75" x14ac:dyDescent="0.25"/>
    <row r="164" s="185" customFormat="1" ht="15.75" x14ac:dyDescent="0.25"/>
    <row r="165" s="185" customFormat="1" ht="15.75" x14ac:dyDescent="0.25"/>
    <row r="166" s="185" customFormat="1" ht="15.75" x14ac:dyDescent="0.25"/>
    <row r="167" s="185" customFormat="1" ht="15.75" x14ac:dyDescent="0.25"/>
    <row r="168" s="185" customFormat="1" ht="15.75" x14ac:dyDescent="0.25"/>
    <row r="169" s="185" customFormat="1" ht="15.75" x14ac:dyDescent="0.25"/>
    <row r="170" s="185" customFormat="1" ht="15.75" x14ac:dyDescent="0.25"/>
    <row r="171" s="185" customFormat="1" ht="15.75" x14ac:dyDescent="0.25"/>
    <row r="172" s="185" customFormat="1" ht="15.75" x14ac:dyDescent="0.25"/>
    <row r="173" s="185" customFormat="1" ht="15.75" x14ac:dyDescent="0.25"/>
    <row r="174" s="185" customFormat="1" ht="15.75" x14ac:dyDescent="0.25"/>
    <row r="175" s="185" customFormat="1" ht="15.75" x14ac:dyDescent="0.25"/>
    <row r="176" s="185" customFormat="1" ht="15.75" x14ac:dyDescent="0.25"/>
    <row r="177" s="185" customFormat="1" ht="15.75" x14ac:dyDescent="0.25"/>
    <row r="178" s="185" customFormat="1" ht="15.75" x14ac:dyDescent="0.25"/>
    <row r="179" s="185" customFormat="1" ht="15.75" x14ac:dyDescent="0.25"/>
    <row r="180" s="185" customFormat="1" ht="15.75" x14ac:dyDescent="0.25"/>
    <row r="181" s="185" customFormat="1" ht="15.75" x14ac:dyDescent="0.25"/>
    <row r="182" s="185" customFormat="1" ht="15.75" x14ac:dyDescent="0.25"/>
    <row r="183" s="185" customFormat="1" ht="15.75" x14ac:dyDescent="0.25"/>
    <row r="184" s="185" customFormat="1" ht="15.75" x14ac:dyDescent="0.25"/>
    <row r="185" s="185" customFormat="1" ht="15.75" x14ac:dyDescent="0.25"/>
    <row r="186" s="185" customFormat="1" ht="15.75" x14ac:dyDescent="0.25"/>
    <row r="187" s="185" customFormat="1" ht="15.75" x14ac:dyDescent="0.25"/>
    <row r="188" s="185" customFormat="1" ht="15.75" x14ac:dyDescent="0.25"/>
    <row r="189" s="185" customFormat="1" ht="15.75" x14ac:dyDescent="0.25"/>
    <row r="190" s="185" customFormat="1" ht="15.75" x14ac:dyDescent="0.25"/>
    <row r="191" s="185" customFormat="1" ht="15.75" x14ac:dyDescent="0.25"/>
    <row r="192" s="185" customFormat="1" ht="15.75" x14ac:dyDescent="0.25"/>
    <row r="193" s="185" customFormat="1" ht="15.75" x14ac:dyDescent="0.25"/>
    <row r="194" s="185" customFormat="1" ht="15.75" x14ac:dyDescent="0.25"/>
    <row r="195" s="185" customFormat="1" ht="15.75" x14ac:dyDescent="0.25"/>
    <row r="196" s="185" customFormat="1" ht="15.75" x14ac:dyDescent="0.25"/>
    <row r="197" s="185" customFormat="1" ht="15.75" x14ac:dyDescent="0.25"/>
    <row r="198" s="185" customFormat="1" ht="15.75" x14ac:dyDescent="0.25"/>
    <row r="199" s="185" customFormat="1" ht="15.75" x14ac:dyDescent="0.25"/>
    <row r="200" s="185" customFormat="1" ht="15.75" x14ac:dyDescent="0.25"/>
    <row r="201" s="185" customFormat="1" ht="15.75" x14ac:dyDescent="0.25"/>
    <row r="202" s="185" customFormat="1" ht="15.75" x14ac:dyDescent="0.25"/>
    <row r="203" s="185" customFormat="1" ht="15.75" x14ac:dyDescent="0.25"/>
    <row r="204" s="185" customFormat="1" ht="15.75" x14ac:dyDescent="0.25"/>
    <row r="205" s="185" customFormat="1" ht="15.75" x14ac:dyDescent="0.25"/>
    <row r="206" s="185" customFormat="1" ht="15.75" x14ac:dyDescent="0.25"/>
    <row r="207" s="185" customFormat="1" ht="15.75" x14ac:dyDescent="0.25"/>
    <row r="208" s="185" customFormat="1" ht="15.75" x14ac:dyDescent="0.25"/>
    <row r="209" s="185" customFormat="1" ht="15.75" x14ac:dyDescent="0.25"/>
    <row r="210" s="185" customFormat="1" ht="15.75" x14ac:dyDescent="0.25"/>
    <row r="211" s="185" customFormat="1" ht="15.75" x14ac:dyDescent="0.25"/>
    <row r="212" s="185" customFormat="1" ht="15.75" x14ac:dyDescent="0.25"/>
    <row r="213" s="185" customFormat="1" ht="15.75" x14ac:dyDescent="0.25"/>
    <row r="214" s="185" customFormat="1" ht="15.75" x14ac:dyDescent="0.25"/>
    <row r="215" s="185" customFormat="1" ht="15.75" x14ac:dyDescent="0.25"/>
    <row r="216" s="185" customFormat="1" ht="15.75" x14ac:dyDescent="0.25"/>
    <row r="217" s="185" customFormat="1" ht="15.75" x14ac:dyDescent="0.25"/>
    <row r="218" s="185" customFormat="1" ht="15.75" x14ac:dyDescent="0.25"/>
    <row r="219" s="185" customFormat="1" ht="15.75" x14ac:dyDescent="0.25"/>
    <row r="220" s="185" customFormat="1" ht="15.75" x14ac:dyDescent="0.25"/>
    <row r="221" s="185" customFormat="1" ht="15.75" x14ac:dyDescent="0.25"/>
    <row r="222" s="185" customFormat="1" ht="15.75" x14ac:dyDescent="0.25"/>
    <row r="223" s="185" customFormat="1" ht="15.75" x14ac:dyDescent="0.25"/>
    <row r="224" s="185" customFormat="1" ht="15.75" x14ac:dyDescent="0.25"/>
    <row r="225" s="185" customFormat="1" ht="15.75" x14ac:dyDescent="0.25"/>
    <row r="226" s="185" customFormat="1" ht="15.75" x14ac:dyDescent="0.25"/>
    <row r="227" s="185" customFormat="1" ht="15.75" x14ac:dyDescent="0.25"/>
    <row r="228" s="185" customFormat="1" ht="15.75" x14ac:dyDescent="0.25"/>
    <row r="229" s="185" customFormat="1" ht="15.75" x14ac:dyDescent="0.25"/>
    <row r="230" s="185" customFormat="1" ht="15.75" x14ac:dyDescent="0.25"/>
    <row r="231" s="185" customFormat="1" ht="15.75" x14ac:dyDescent="0.25"/>
    <row r="232" s="185" customFormat="1" ht="15.75" x14ac:dyDescent="0.25"/>
    <row r="233" s="185" customFormat="1" ht="15.75" x14ac:dyDescent="0.25"/>
    <row r="234" s="185" customFormat="1" ht="15.75" x14ac:dyDescent="0.25"/>
    <row r="235" s="185" customFormat="1" ht="15.75" x14ac:dyDescent="0.25"/>
    <row r="236" s="185" customFormat="1" ht="15.75" x14ac:dyDescent="0.25"/>
    <row r="237" s="185" customFormat="1" ht="15.75" x14ac:dyDescent="0.25"/>
    <row r="238" s="185" customFormat="1" ht="15.75" x14ac:dyDescent="0.25"/>
    <row r="239" s="185" customFormat="1" ht="15.75" x14ac:dyDescent="0.25"/>
    <row r="240" s="185" customFormat="1" ht="15.75" x14ac:dyDescent="0.25"/>
    <row r="241" s="185" customFormat="1" ht="15.75" x14ac:dyDescent="0.25"/>
    <row r="242" s="185" customFormat="1" ht="15.75" x14ac:dyDescent="0.25"/>
    <row r="243" s="185" customFormat="1" ht="15.75" x14ac:dyDescent="0.25"/>
    <row r="244" s="185" customFormat="1" ht="15.75" x14ac:dyDescent="0.25"/>
    <row r="245" s="185" customFormat="1" ht="15.75" x14ac:dyDescent="0.25"/>
    <row r="246" s="185" customFormat="1" ht="15.75" x14ac:dyDescent="0.25"/>
    <row r="247" s="185" customFormat="1" ht="15.75" x14ac:dyDescent="0.25"/>
    <row r="248" s="185" customFormat="1" ht="15.75" x14ac:dyDescent="0.25"/>
    <row r="249" s="185" customFormat="1" ht="15.75" x14ac:dyDescent="0.25"/>
    <row r="250" s="185" customFormat="1" ht="15.75" x14ac:dyDescent="0.25"/>
    <row r="251" s="185" customFormat="1" ht="15.75" x14ac:dyDescent="0.25"/>
    <row r="252" s="185" customFormat="1" ht="15.75" x14ac:dyDescent="0.25"/>
    <row r="253" s="185" customFormat="1" ht="15.75" x14ac:dyDescent="0.25"/>
    <row r="254" s="185" customFormat="1" ht="15.75" x14ac:dyDescent="0.25"/>
    <row r="255" s="185" customFormat="1" ht="15.75" x14ac:dyDescent="0.25"/>
    <row r="256" s="185" customFormat="1" ht="15.75" x14ac:dyDescent="0.25"/>
    <row r="257" s="185" customFormat="1" ht="15.75" x14ac:dyDescent="0.25"/>
    <row r="258" s="185" customFormat="1" ht="15.75" x14ac:dyDescent="0.25"/>
  </sheetData>
  <mergeCells count="9">
    <mergeCell ref="A11:K11"/>
    <mergeCell ref="B18:K18"/>
    <mergeCell ref="B35:K35"/>
    <mergeCell ref="A16:K16"/>
    <mergeCell ref="A4:K4"/>
    <mergeCell ref="A6:A7"/>
    <mergeCell ref="B6:C6"/>
    <mergeCell ref="D6:D7"/>
    <mergeCell ref="E6:E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D3C7-C1BD-489C-854A-EB7EC9AFC738}">
  <sheetPr>
    <tabColor rgb="FFFFC000"/>
  </sheetPr>
  <dimension ref="A1:AR80"/>
  <sheetViews>
    <sheetView zoomScaleNormal="100" workbookViewId="0"/>
  </sheetViews>
  <sheetFormatPr defaultColWidth="8.85546875" defaultRowHeight="15" x14ac:dyDescent="0.25"/>
  <cols>
    <col min="1" max="1" width="8.85546875" style="186"/>
    <col min="2" max="5" width="17" style="186" customWidth="1"/>
    <col min="6" max="7" width="16" style="186" customWidth="1"/>
    <col min="8" max="8" width="17" style="186" customWidth="1"/>
    <col min="9" max="10" width="10.7109375" style="186" customWidth="1"/>
    <col min="11" max="11" width="12.28515625" style="186" customWidth="1"/>
    <col min="12" max="12" width="10.7109375" style="186" customWidth="1"/>
    <col min="13" max="13" width="12.42578125" style="186" customWidth="1"/>
    <col min="14" max="18" width="10.7109375" style="186" customWidth="1"/>
    <col min="19" max="20" width="8.85546875" style="186"/>
    <col min="21" max="21" width="11.28515625" style="186" bestFit="1" customWidth="1"/>
    <col min="22" max="22" width="8.85546875" style="186"/>
    <col min="23" max="23" width="12.42578125" style="186" customWidth="1"/>
    <col min="24" max="24" width="8.85546875" style="186"/>
    <col min="25" max="25" width="9.7109375" style="186" bestFit="1" customWidth="1"/>
    <col min="26" max="16384" width="8.85546875" style="186"/>
  </cols>
  <sheetData>
    <row r="1" spans="1:36" ht="15.6" customHeight="1" x14ac:dyDescent="0.35">
      <c r="A1" s="137" t="s">
        <v>540</v>
      </c>
      <c r="B1" s="138"/>
      <c r="C1" s="142" t="s">
        <v>379</v>
      </c>
      <c r="D1" s="138"/>
      <c r="E1" s="138"/>
      <c r="F1" s="138"/>
      <c r="G1" s="138"/>
      <c r="H1" s="138"/>
      <c r="I1" s="138"/>
      <c r="J1" s="138"/>
      <c r="K1" s="138"/>
      <c r="L1" s="139"/>
      <c r="M1" s="183"/>
    </row>
    <row r="2" spans="1:36" ht="15.6" customHeight="1" x14ac:dyDescent="0.3">
      <c r="A2" s="143" t="s">
        <v>380</v>
      </c>
      <c r="B2" s="144"/>
      <c r="C2" s="182"/>
      <c r="D2" s="182"/>
      <c r="E2" s="182"/>
      <c r="F2" s="182"/>
      <c r="G2" s="182"/>
      <c r="H2" s="182"/>
      <c r="I2" s="188"/>
      <c r="J2" s="140"/>
      <c r="K2" s="140"/>
      <c r="L2" s="141"/>
      <c r="M2" s="183"/>
      <c r="AB2" s="273"/>
      <c r="AC2" s="273"/>
      <c r="AD2" s="273"/>
      <c r="AE2" s="273"/>
      <c r="AF2" s="273"/>
      <c r="AG2" s="273"/>
      <c r="AH2" s="273"/>
      <c r="AI2" s="273"/>
      <c r="AJ2" s="273"/>
    </row>
    <row r="3" spans="1:36" ht="15.6" customHeight="1" x14ac:dyDescent="0.35">
      <c r="A3" s="142"/>
      <c r="B3" s="142"/>
      <c r="C3" s="142"/>
      <c r="D3" s="182"/>
      <c r="E3" s="182"/>
      <c r="F3" s="182"/>
      <c r="G3" s="182"/>
      <c r="H3" s="182"/>
      <c r="I3" s="188"/>
      <c r="J3" s="140"/>
      <c r="K3" s="140"/>
      <c r="L3" s="141"/>
      <c r="M3" s="183"/>
      <c r="O3" s="185"/>
      <c r="P3" s="185"/>
      <c r="Q3" s="185"/>
      <c r="R3" s="185"/>
      <c r="S3" s="185"/>
      <c r="T3" s="185"/>
      <c r="U3" s="185"/>
      <c r="V3" s="185"/>
      <c r="W3" s="185"/>
      <c r="X3" s="185"/>
      <c r="Y3" s="185"/>
      <c r="Z3" s="185"/>
      <c r="AB3" s="273"/>
      <c r="AC3" s="273"/>
      <c r="AD3" s="273"/>
      <c r="AE3" s="273"/>
      <c r="AF3" s="273"/>
      <c r="AG3" s="273"/>
      <c r="AH3" s="273"/>
      <c r="AI3" s="273"/>
      <c r="AJ3" s="273"/>
    </row>
    <row r="4" spans="1:36" s="185" customFormat="1" ht="30.6" customHeight="1" x14ac:dyDescent="0.25">
      <c r="A4" s="355" t="s">
        <v>536</v>
      </c>
      <c r="B4" s="355"/>
      <c r="C4" s="355"/>
      <c r="D4" s="355"/>
      <c r="E4" s="355"/>
      <c r="F4" s="355"/>
      <c r="G4" s="355"/>
      <c r="H4" s="355"/>
      <c r="I4" s="355"/>
      <c r="J4" s="355"/>
      <c r="K4" s="355"/>
      <c r="L4" s="355"/>
      <c r="M4" s="355"/>
      <c r="P4" s="347" t="s">
        <v>630</v>
      </c>
      <c r="Q4" s="348"/>
      <c r="R4" s="348"/>
      <c r="S4" s="349"/>
      <c r="AB4" s="273"/>
      <c r="AC4" s="273"/>
      <c r="AD4" s="273"/>
      <c r="AE4" s="273"/>
      <c r="AF4" s="273"/>
      <c r="AG4" s="273"/>
      <c r="AH4" s="273"/>
      <c r="AI4" s="273"/>
      <c r="AJ4" s="273"/>
    </row>
    <row r="5" spans="1:36" s="185" customFormat="1" ht="15.6" customHeight="1" x14ac:dyDescent="0.3">
      <c r="A5" s="189"/>
      <c r="B5" s="189"/>
      <c r="C5" s="189"/>
      <c r="D5" s="189"/>
      <c r="E5" s="189"/>
      <c r="F5" s="189"/>
      <c r="G5" s="189"/>
      <c r="H5" s="189"/>
      <c r="I5" s="189"/>
      <c r="J5" s="371" t="s">
        <v>527</v>
      </c>
      <c r="K5" s="371"/>
      <c r="L5" s="210">
        <v>2022</v>
      </c>
      <c r="M5" s="210">
        <v>2023</v>
      </c>
      <c r="P5" s="350" t="s">
        <v>527</v>
      </c>
      <c r="Q5" s="288">
        <v>2023</v>
      </c>
      <c r="R5" s="288">
        <v>2022</v>
      </c>
      <c r="S5" s="351">
        <v>2021</v>
      </c>
      <c r="AB5" s="273"/>
      <c r="AC5" s="273"/>
      <c r="AD5" s="273"/>
      <c r="AE5" s="273"/>
      <c r="AF5" s="273"/>
      <c r="AG5" s="273"/>
      <c r="AH5" s="273"/>
      <c r="AI5" s="273"/>
      <c r="AJ5" s="273"/>
    </row>
    <row r="6" spans="1:36" s="185" customFormat="1" ht="15.6" customHeight="1" x14ac:dyDescent="0.25">
      <c r="A6" s="355" t="s">
        <v>537</v>
      </c>
      <c r="B6" s="355"/>
      <c r="C6" s="355"/>
      <c r="D6" s="355"/>
      <c r="E6" s="355"/>
      <c r="F6" s="355"/>
      <c r="G6" s="355"/>
      <c r="H6" s="355"/>
      <c r="I6" s="355"/>
      <c r="J6" s="370" t="s">
        <v>611</v>
      </c>
      <c r="K6" s="370"/>
      <c r="L6" s="243">
        <v>0.02</v>
      </c>
      <c r="M6" s="243">
        <v>0.17</v>
      </c>
      <c r="P6" s="352"/>
      <c r="Q6" s="353">
        <f>M6</f>
        <v>0.17</v>
      </c>
      <c r="R6" s="353">
        <f>L6</f>
        <v>0.02</v>
      </c>
      <c r="S6" s="354">
        <v>0</v>
      </c>
      <c r="AB6" s="273"/>
      <c r="AC6" s="273"/>
      <c r="AD6" s="273"/>
      <c r="AE6" s="273"/>
      <c r="AF6" s="273"/>
      <c r="AG6" s="273"/>
      <c r="AH6" s="273"/>
      <c r="AI6" s="273"/>
      <c r="AJ6" s="273"/>
    </row>
    <row r="7" spans="1:36" s="185" customFormat="1" ht="15.6" customHeight="1" x14ac:dyDescent="0.3">
      <c r="A7" s="189"/>
      <c r="B7" s="189"/>
      <c r="C7" s="189"/>
      <c r="D7" s="189"/>
      <c r="E7" s="189"/>
      <c r="F7" s="189"/>
      <c r="G7" s="189"/>
      <c r="H7" s="189"/>
      <c r="I7" s="189"/>
      <c r="J7" s="292"/>
      <c r="K7" s="292"/>
      <c r="L7" s="293"/>
      <c r="M7" s="293"/>
      <c r="AB7" s="272"/>
      <c r="AC7" s="272"/>
      <c r="AD7" s="273"/>
      <c r="AE7" s="272"/>
      <c r="AF7" s="272"/>
      <c r="AG7" s="273"/>
      <c r="AH7" s="273"/>
      <c r="AI7" s="273"/>
      <c r="AJ7" s="273"/>
    </row>
    <row r="8" spans="1:36" s="185" customFormat="1" ht="15.6" customHeight="1" thickBot="1" x14ac:dyDescent="0.35">
      <c r="A8" s="221" t="s">
        <v>489</v>
      </c>
      <c r="B8" s="222" t="s">
        <v>490</v>
      </c>
      <c r="C8" s="214"/>
      <c r="D8" s="214"/>
      <c r="E8" s="214"/>
      <c r="F8" s="214"/>
      <c r="G8" s="189"/>
      <c r="H8" s="189"/>
      <c r="I8" s="189"/>
      <c r="J8" s="189"/>
      <c r="K8" s="189"/>
      <c r="L8" s="189"/>
      <c r="M8" s="189"/>
      <c r="AB8" s="273"/>
      <c r="AC8" s="273"/>
      <c r="AD8" s="273"/>
      <c r="AE8" s="272"/>
      <c r="AF8" s="272"/>
      <c r="AG8" s="273"/>
      <c r="AH8" s="273"/>
      <c r="AI8" s="273"/>
      <c r="AJ8" s="273"/>
    </row>
    <row r="9" spans="1:36" s="185" customFormat="1" ht="15.6" x14ac:dyDescent="0.3">
      <c r="A9" s="221"/>
      <c r="B9" s="363" t="s">
        <v>612</v>
      </c>
      <c r="C9" s="363"/>
      <c r="D9" s="363"/>
      <c r="E9" s="363"/>
      <c r="F9" s="363"/>
      <c r="G9" s="363"/>
      <c r="H9" s="363"/>
      <c r="I9" s="363"/>
      <c r="J9" s="189"/>
      <c r="K9" s="189"/>
      <c r="L9" s="189"/>
      <c r="M9" s="189"/>
      <c r="O9" s="297" t="s">
        <v>622</v>
      </c>
      <c r="P9" s="298"/>
      <c r="Q9" s="298"/>
      <c r="R9" s="298"/>
      <c r="S9" s="298"/>
      <c r="T9" s="298"/>
      <c r="U9" s="298" t="s">
        <v>623</v>
      </c>
      <c r="V9" s="298"/>
      <c r="W9" s="298"/>
      <c r="X9" s="298"/>
      <c r="Y9" s="305"/>
      <c r="AG9" s="273"/>
      <c r="AH9" s="273"/>
      <c r="AI9" s="273"/>
      <c r="AJ9" s="273"/>
    </row>
    <row r="10" spans="1:36" s="185" customFormat="1" ht="16.149999999999999" x14ac:dyDescent="0.35">
      <c r="A10" s="184"/>
      <c r="B10" s="275" t="s">
        <v>493</v>
      </c>
      <c r="C10" s="276"/>
      <c r="D10" s="276"/>
      <c r="E10" s="277"/>
      <c r="F10" s="269">
        <v>1.0249999999999999</v>
      </c>
      <c r="G10" s="214"/>
      <c r="H10" s="214"/>
      <c r="I10" s="214"/>
      <c r="J10" s="189"/>
      <c r="K10" s="189"/>
      <c r="L10" s="189"/>
      <c r="M10" s="189"/>
      <c r="O10" s="299"/>
      <c r="P10" s="314"/>
      <c r="Q10" s="185">
        <v>2023</v>
      </c>
      <c r="R10" s="185">
        <v>2022</v>
      </c>
      <c r="S10" s="185">
        <v>2021</v>
      </c>
      <c r="U10" s="314"/>
      <c r="V10" s="314"/>
      <c r="W10" s="185">
        <f>Q10</f>
        <v>2023</v>
      </c>
      <c r="X10" s="185">
        <f>R10</f>
        <v>2022</v>
      </c>
      <c r="Y10" s="306">
        <f>S10</f>
        <v>2021</v>
      </c>
      <c r="AB10" s="273"/>
      <c r="AC10" s="273"/>
      <c r="AD10" s="273"/>
      <c r="AE10" s="272"/>
      <c r="AF10" s="272"/>
      <c r="AG10" s="273"/>
      <c r="AH10" s="273"/>
      <c r="AI10" s="273"/>
      <c r="AJ10" s="273"/>
    </row>
    <row r="11" spans="1:36" s="185" customFormat="1" ht="15.75" x14ac:dyDescent="0.25">
      <c r="A11" s="184"/>
      <c r="B11" s="275" t="s">
        <v>497</v>
      </c>
      <c r="C11" s="276"/>
      <c r="D11" s="276"/>
      <c r="E11" s="277"/>
      <c r="F11" s="269">
        <v>0.1731</v>
      </c>
      <c r="G11" s="214"/>
      <c r="H11" s="214"/>
      <c r="I11" s="214"/>
      <c r="J11" s="189"/>
      <c r="K11" s="189"/>
      <c r="L11" s="189"/>
      <c r="M11" s="189"/>
      <c r="O11" s="299" t="s">
        <v>586</v>
      </c>
      <c r="P11" s="185" t="s">
        <v>620</v>
      </c>
      <c r="Q11" s="198">
        <f>SUM(Case_Data_Other!V$27:V$28)*Q$6</f>
        <v>49215</v>
      </c>
      <c r="R11" s="198">
        <f>SUM(Case_Data_Other!W$27:W$28)*R$6</f>
        <v>4978</v>
      </c>
      <c r="S11" s="198">
        <f>SUM(Case_Data_Other!X$27:X$28)*S$6</f>
        <v>0</v>
      </c>
      <c r="U11" s="185" t="s">
        <v>586</v>
      </c>
      <c r="V11" s="185" t="s">
        <v>620</v>
      </c>
      <c r="W11" s="198">
        <f>Q11-R11</f>
        <v>44237</v>
      </c>
      <c r="X11" s="198">
        <f>R11-S11</f>
        <v>4978</v>
      </c>
      <c r="Y11" s="312">
        <f>S11-T10</f>
        <v>0</v>
      </c>
      <c r="AB11" s="273"/>
      <c r="AC11" s="273"/>
      <c r="AD11" s="273"/>
      <c r="AE11" s="273"/>
      <c r="AF11" s="273"/>
      <c r="AG11" s="273"/>
      <c r="AH11" s="273"/>
      <c r="AI11" s="273"/>
      <c r="AJ11" s="273"/>
    </row>
    <row r="12" spans="1:36" s="185" customFormat="1" ht="16.149999999999999" thickBot="1" x14ac:dyDescent="0.35">
      <c r="A12" s="184"/>
      <c r="B12" s="367" t="s">
        <v>498</v>
      </c>
      <c r="C12" s="368"/>
      <c r="D12" s="368"/>
      <c r="E12" s="369"/>
      <c r="F12" s="269">
        <v>0.19670000000000001</v>
      </c>
      <c r="G12" s="214"/>
      <c r="H12" s="214"/>
      <c r="I12" s="214"/>
      <c r="J12" s="189"/>
      <c r="K12" s="189"/>
      <c r="L12" s="189"/>
      <c r="M12" s="189"/>
      <c r="O12" s="300" t="s">
        <v>528</v>
      </c>
      <c r="P12" s="302" t="s">
        <v>620</v>
      </c>
      <c r="Q12" s="301">
        <f>(SUM(Case_Data_SchP!K73:K83)-SUM(Case_Data_SchP!K93:K103))*Q$6</f>
        <v>46665</v>
      </c>
      <c r="R12" s="301">
        <f>(SUM(Case_Data_SchP!J73:J82)-SUM(Case_Data_SchP!J93:J102))*R$6</f>
        <v>4710</v>
      </c>
      <c r="S12" s="301">
        <f>SUM(Case_Data_Other!X$27:X$28)*S$6</f>
        <v>0</v>
      </c>
      <c r="T12" s="302"/>
      <c r="U12" s="302" t="s">
        <v>528</v>
      </c>
      <c r="V12" s="302" t="s">
        <v>620</v>
      </c>
      <c r="W12" s="301">
        <f>Q12-R12</f>
        <v>41955</v>
      </c>
      <c r="X12" s="301">
        <f>R12-S12</f>
        <v>4710</v>
      </c>
      <c r="Y12" s="313">
        <f>S12-T15</f>
        <v>0</v>
      </c>
      <c r="AB12" s="272"/>
      <c r="AC12" s="272"/>
      <c r="AD12" s="273"/>
      <c r="AE12" s="272"/>
      <c r="AF12" s="272"/>
      <c r="AG12" s="273"/>
      <c r="AH12" s="272"/>
      <c r="AI12" s="273"/>
      <c r="AJ12" s="273"/>
    </row>
    <row r="13" spans="1:36" s="185" customFormat="1" ht="16.149999999999999" thickBot="1" x14ac:dyDescent="0.35">
      <c r="A13" s="184"/>
      <c r="B13" s="367" t="s">
        <v>506</v>
      </c>
      <c r="C13" s="368"/>
      <c r="D13" s="368"/>
      <c r="E13" s="369"/>
      <c r="F13" s="269">
        <v>0.15989999999999999</v>
      </c>
      <c r="G13" s="214"/>
      <c r="H13" s="214"/>
      <c r="I13" s="214"/>
      <c r="J13" s="189"/>
      <c r="K13" s="189"/>
      <c r="L13" s="189"/>
      <c r="M13" s="189"/>
      <c r="AB13" s="273"/>
      <c r="AC13" s="273"/>
      <c r="AD13" s="273"/>
      <c r="AE13" s="273"/>
      <c r="AF13" s="273"/>
      <c r="AG13" s="273"/>
      <c r="AH13" s="272"/>
      <c r="AI13" s="273"/>
      <c r="AJ13" s="273"/>
    </row>
    <row r="14" spans="1:36" s="185" customFormat="1" ht="15.6" x14ac:dyDescent="0.3">
      <c r="A14" s="184"/>
      <c r="B14" s="214"/>
      <c r="C14" s="214"/>
      <c r="D14" s="214"/>
      <c r="E14" s="214"/>
      <c r="F14" s="214"/>
      <c r="G14" s="214"/>
      <c r="H14" s="214"/>
      <c r="I14" s="214"/>
      <c r="J14" s="189"/>
      <c r="K14" s="189"/>
      <c r="L14" s="189"/>
      <c r="M14" s="189"/>
      <c r="O14" s="297" t="s">
        <v>622</v>
      </c>
      <c r="P14" s="298"/>
      <c r="Q14" s="304"/>
      <c r="R14" s="304"/>
      <c r="S14" s="304"/>
      <c r="T14" s="298"/>
      <c r="U14" s="298" t="s">
        <v>623</v>
      </c>
      <c r="V14" s="298"/>
      <c r="W14" s="304"/>
      <c r="X14" s="304"/>
      <c r="Y14" s="315"/>
      <c r="AB14" s="273"/>
      <c r="AC14" s="273"/>
      <c r="AD14" s="273"/>
      <c r="AE14" s="273"/>
      <c r="AF14" s="273"/>
      <c r="AG14" s="273"/>
      <c r="AH14" s="273"/>
      <c r="AI14" s="273"/>
      <c r="AJ14" s="273"/>
    </row>
    <row r="15" spans="1:36" s="185" customFormat="1" ht="16.149999999999999" x14ac:dyDescent="0.35">
      <c r="A15" s="221" t="s">
        <v>491</v>
      </c>
      <c r="B15" s="363" t="s">
        <v>525</v>
      </c>
      <c r="C15" s="363"/>
      <c r="D15" s="363"/>
      <c r="E15" s="363"/>
      <c r="F15" s="363"/>
      <c r="G15" s="363"/>
      <c r="H15" s="363"/>
      <c r="I15" s="363"/>
      <c r="J15" s="189"/>
      <c r="K15" s="189"/>
      <c r="L15" s="189"/>
      <c r="M15" s="189"/>
      <c r="O15" s="299"/>
      <c r="Q15" s="185">
        <v>2023</v>
      </c>
      <c r="R15" s="185">
        <v>2022</v>
      </c>
      <c r="S15" s="185">
        <v>2021</v>
      </c>
      <c r="U15" s="314"/>
      <c r="W15" s="185">
        <v>2023</v>
      </c>
      <c r="X15" s="185">
        <v>2022</v>
      </c>
      <c r="Y15" s="306">
        <v>2021</v>
      </c>
      <c r="AB15" s="272"/>
      <c r="AC15" s="272"/>
      <c r="AD15" s="273"/>
      <c r="AE15" s="272"/>
      <c r="AF15" s="272"/>
      <c r="AG15" s="273"/>
      <c r="AH15" s="273"/>
      <c r="AI15" s="273"/>
      <c r="AJ15" s="273"/>
    </row>
    <row r="16" spans="1:36" s="185" customFormat="1" ht="15.6" x14ac:dyDescent="0.3">
      <c r="A16" s="184"/>
      <c r="B16" s="184" t="s">
        <v>613</v>
      </c>
      <c r="C16" s="214"/>
      <c r="D16" s="214"/>
      <c r="E16" s="214"/>
      <c r="F16" s="214"/>
      <c r="G16" s="214"/>
      <c r="H16" s="214"/>
      <c r="I16" s="214"/>
      <c r="J16" s="189"/>
      <c r="K16" s="189"/>
      <c r="L16" s="189"/>
      <c r="M16" s="189"/>
      <c r="O16" s="299" t="s">
        <v>528</v>
      </c>
      <c r="P16" s="185" t="s">
        <v>531</v>
      </c>
      <c r="Q16" s="198">
        <f>Q19-SUM(Q17:Q18)</f>
        <v>9197</v>
      </c>
      <c r="R16" s="198">
        <f>R19-SUM(R17:R18)</f>
        <v>972</v>
      </c>
      <c r="S16" s="198">
        <f>S19-SUM(S17:S18)</f>
        <v>0</v>
      </c>
      <c r="U16" s="185" t="s">
        <v>528</v>
      </c>
      <c r="V16" s="185" t="s">
        <v>531</v>
      </c>
      <c r="W16" s="198">
        <f t="shared" ref="W16:X19" si="0">Q16-R16</f>
        <v>8225</v>
      </c>
      <c r="X16" s="198">
        <f t="shared" si="0"/>
        <v>972</v>
      </c>
      <c r="Y16" s="312">
        <f>S16</f>
        <v>0</v>
      </c>
      <c r="AB16" s="273"/>
      <c r="AC16" s="273"/>
      <c r="AD16" s="273"/>
      <c r="AE16" s="272"/>
      <c r="AF16" s="272"/>
      <c r="AG16" s="273"/>
      <c r="AH16" s="273"/>
      <c r="AI16" s="273"/>
      <c r="AJ16" s="273"/>
    </row>
    <row r="17" spans="1:44" s="185" customFormat="1" ht="15.6" x14ac:dyDescent="0.3">
      <c r="A17" s="184"/>
      <c r="B17" s="214"/>
      <c r="C17" s="214"/>
      <c r="D17" s="214"/>
      <c r="E17" s="214"/>
      <c r="F17" s="214"/>
      <c r="G17" s="214"/>
      <c r="H17" s="214"/>
      <c r="I17" s="214"/>
      <c r="J17" s="189"/>
      <c r="K17" s="189"/>
      <c r="L17" s="189"/>
      <c r="M17" s="140"/>
      <c r="O17" s="299" t="s">
        <v>528</v>
      </c>
      <c r="P17" s="185" t="s">
        <v>530</v>
      </c>
      <c r="Q17" s="198">
        <f>(Case_Data_SchP!$K$82-Case_Data_SchP!$K$102)*Q$6</f>
        <v>10251</v>
      </c>
      <c r="R17" s="198">
        <f>(Case_Data_SchP!$J$81-Case_Data_SchP!$J$101)*R$6</f>
        <v>1086</v>
      </c>
      <c r="S17" s="198">
        <f>(Case_Data_SchP!$I$80-Case_Data_SchP!$I$100)*S$6</f>
        <v>0</v>
      </c>
      <c r="U17" s="185" t="s">
        <v>528</v>
      </c>
      <c r="V17" s="185" t="s">
        <v>530</v>
      </c>
      <c r="W17" s="198">
        <f t="shared" si="0"/>
        <v>9165</v>
      </c>
      <c r="X17" s="198">
        <f t="shared" si="0"/>
        <v>1086</v>
      </c>
      <c r="Y17" s="312">
        <f>S17</f>
        <v>0</v>
      </c>
      <c r="AG17" s="273"/>
      <c r="AH17" s="273"/>
      <c r="AI17" s="273"/>
      <c r="AJ17" s="273"/>
    </row>
    <row r="18" spans="1:44" s="185" customFormat="1" ht="15.6" x14ac:dyDescent="0.3">
      <c r="A18" s="223" t="s">
        <v>492</v>
      </c>
      <c r="B18" s="358" t="s">
        <v>538</v>
      </c>
      <c r="C18" s="358"/>
      <c r="D18" s="358"/>
      <c r="E18" s="358"/>
      <c r="F18" s="358"/>
      <c r="G18" s="358"/>
      <c r="H18" s="358"/>
      <c r="I18" s="358"/>
      <c r="J18" s="358"/>
      <c r="K18" s="209"/>
      <c r="L18" s="189"/>
      <c r="M18" s="140"/>
      <c r="O18" s="299" t="s">
        <v>528</v>
      </c>
      <c r="P18" s="185" t="s">
        <v>526</v>
      </c>
      <c r="Q18" s="198">
        <f>(Case_Data_SchP!$K$83-Case_Data_SchP!$K$103)*Q$6</f>
        <v>27217.000000000004</v>
      </c>
      <c r="R18" s="198">
        <f>(Case_Data_SchP!$J$82-Case_Data_SchP!$J$102)*R$6</f>
        <v>2652</v>
      </c>
      <c r="S18" s="198">
        <f>(Case_Data_SchP!$I$81-Case_Data_SchP!$I$101)*S$6</f>
        <v>0</v>
      </c>
      <c r="U18" s="185" t="s">
        <v>528</v>
      </c>
      <c r="V18" s="185" t="s">
        <v>526</v>
      </c>
      <c r="W18" s="198">
        <f t="shared" si="0"/>
        <v>24565.000000000004</v>
      </c>
      <c r="X18" s="198">
        <f t="shared" si="0"/>
        <v>2652</v>
      </c>
      <c r="Y18" s="312">
        <f>S18</f>
        <v>0</v>
      </c>
      <c r="AG18" s="273"/>
      <c r="AH18" s="273"/>
      <c r="AI18" s="273"/>
      <c r="AJ18" s="273"/>
    </row>
    <row r="19" spans="1:44" s="185" customFormat="1" ht="15.6" customHeight="1" x14ac:dyDescent="0.35">
      <c r="A19" s="140"/>
      <c r="B19" s="224" t="s">
        <v>494</v>
      </c>
      <c r="C19" s="225"/>
      <c r="D19" s="180"/>
      <c r="E19" s="187"/>
      <c r="F19" s="187"/>
      <c r="G19" s="187"/>
      <c r="H19" s="187"/>
      <c r="I19" s="187"/>
      <c r="J19" s="187"/>
      <c r="K19" s="187"/>
      <c r="L19" s="189"/>
      <c r="M19" s="140"/>
      <c r="O19" s="299" t="s">
        <v>528</v>
      </c>
      <c r="P19" s="185" t="s">
        <v>1</v>
      </c>
      <c r="Q19" s="198">
        <f>Q12</f>
        <v>46665</v>
      </c>
      <c r="R19" s="198">
        <f>R12</f>
        <v>4710</v>
      </c>
      <c r="S19" s="198">
        <f>(SUM(Case_Data_SchP!$I$73:$I$81)-SUM(Case_Data_SchP!$I$93:$I$101))*S$6</f>
        <v>0</v>
      </c>
      <c r="U19" s="185" t="s">
        <v>528</v>
      </c>
      <c r="V19" s="185" t="s">
        <v>1</v>
      </c>
      <c r="W19" s="198">
        <f t="shared" si="0"/>
        <v>41955</v>
      </c>
      <c r="X19" s="198">
        <f t="shared" si="0"/>
        <v>4710</v>
      </c>
      <c r="Y19" s="312">
        <f>S19</f>
        <v>0</v>
      </c>
      <c r="AG19" s="273"/>
      <c r="AH19" s="273"/>
      <c r="AI19" s="273"/>
      <c r="AJ19" s="273"/>
    </row>
    <row r="20" spans="1:44" s="185" customFormat="1" ht="16.149999999999999" x14ac:dyDescent="0.35">
      <c r="A20" s="228"/>
      <c r="B20" s="229"/>
      <c r="C20" s="230"/>
      <c r="D20" s="230"/>
      <c r="E20" s="231"/>
      <c r="F20" s="231"/>
      <c r="G20" s="246"/>
      <c r="H20" s="296" t="s">
        <v>615</v>
      </c>
      <c r="I20" s="372" t="s">
        <v>517</v>
      </c>
      <c r="J20" s="373"/>
      <c r="K20" s="296" t="s">
        <v>614</v>
      </c>
      <c r="L20" s="231"/>
      <c r="O20" s="316"/>
      <c r="P20" s="309"/>
      <c r="Q20" s="314"/>
      <c r="R20" s="314"/>
      <c r="S20" s="314"/>
      <c r="T20" s="309"/>
      <c r="U20" s="317"/>
      <c r="V20" s="309"/>
      <c r="W20" s="309"/>
      <c r="X20" s="309"/>
      <c r="Y20" s="318"/>
      <c r="AG20" s="273"/>
      <c r="AH20" s="273"/>
      <c r="AI20" s="273"/>
      <c r="AJ20" s="273"/>
      <c r="AR20"/>
    </row>
    <row r="21" spans="1:44" s="185" customFormat="1" ht="15.75" x14ac:dyDescent="0.25">
      <c r="A21" s="226"/>
      <c r="B21" s="367"/>
      <c r="C21" s="368"/>
      <c r="D21" s="368"/>
      <c r="E21" s="369"/>
      <c r="F21" s="232" t="s">
        <v>495</v>
      </c>
      <c r="G21" s="294" t="s">
        <v>496</v>
      </c>
      <c r="H21" s="296" t="s">
        <v>616</v>
      </c>
      <c r="I21" s="239" t="s">
        <v>495</v>
      </c>
      <c r="J21" s="239" t="s">
        <v>496</v>
      </c>
      <c r="K21" s="296" t="s">
        <v>513</v>
      </c>
      <c r="L21" s="190"/>
      <c r="M21" s="190"/>
      <c r="O21" s="299"/>
      <c r="Q21" s="185">
        <v>2023</v>
      </c>
      <c r="R21" s="185">
        <v>2022</v>
      </c>
      <c r="S21" s="185">
        <v>2021</v>
      </c>
      <c r="T21" s="309"/>
      <c r="U21" s="309"/>
      <c r="V21" s="309"/>
      <c r="W21" s="309"/>
      <c r="X21" s="309"/>
      <c r="Y21" s="318"/>
      <c r="AG21" s="273"/>
      <c r="AH21" s="273"/>
      <c r="AI21" s="273"/>
      <c r="AJ21" s="273"/>
    </row>
    <row r="22" spans="1:44" s="185" customFormat="1" ht="16.5" thickBot="1" x14ac:dyDescent="0.3">
      <c r="A22" s="227" t="s">
        <v>460</v>
      </c>
      <c r="B22" s="367" t="s">
        <v>493</v>
      </c>
      <c r="C22" s="368"/>
      <c r="D22" s="368"/>
      <c r="E22" s="369"/>
      <c r="F22" s="269">
        <f>F10</f>
        <v>1.0249999999999999</v>
      </c>
      <c r="G22" s="295">
        <f>F22+(W11+X11)/SUM(Case_Data_p2to4!F62:G62)</f>
        <v>1.0701472341986973</v>
      </c>
      <c r="H22" s="296" t="s">
        <v>617</v>
      </c>
      <c r="I22" s="238" t="s">
        <v>511</v>
      </c>
      <c r="J22" s="239" t="s">
        <v>511</v>
      </c>
      <c r="K22" s="296" t="s">
        <v>514</v>
      </c>
      <c r="L22" s="190"/>
      <c r="M22" s="190"/>
      <c r="O22" s="300" t="s">
        <v>529</v>
      </c>
      <c r="P22" s="302"/>
      <c r="Q22" s="301">
        <f>Case_Data_Other!V31-Q11</f>
        <v>160185</v>
      </c>
      <c r="R22" s="301">
        <f>Case_Data_Other!W31-R11</f>
        <v>204122</v>
      </c>
      <c r="S22" s="301">
        <f>Case_Data_Other!X31-S12</f>
        <v>197800</v>
      </c>
      <c r="T22" s="307"/>
      <c r="U22" s="307"/>
      <c r="V22" s="307"/>
      <c r="W22" s="307"/>
      <c r="X22" s="307"/>
      <c r="Y22" s="308"/>
      <c r="AG22" s="273"/>
      <c r="AH22" s="273"/>
      <c r="AI22" s="273"/>
      <c r="AJ22" s="273"/>
    </row>
    <row r="23" spans="1:44" s="185" customFormat="1" ht="16.5" thickBot="1" x14ac:dyDescent="0.3">
      <c r="A23" s="227" t="s">
        <v>461</v>
      </c>
      <c r="B23" s="367" t="s">
        <v>497</v>
      </c>
      <c r="C23" s="368"/>
      <c r="D23" s="368"/>
      <c r="E23" s="369"/>
      <c r="F23" s="269">
        <f>F11</f>
        <v>0.1731</v>
      </c>
      <c r="G23" s="295">
        <f>(Case_Data_SchP!L84+W16+W17)/R22</f>
        <v>0.26253906977199909</v>
      </c>
      <c r="H23" s="296" t="s">
        <v>618</v>
      </c>
      <c r="I23" s="238" t="s">
        <v>512</v>
      </c>
      <c r="J23" s="239" t="s">
        <v>511</v>
      </c>
      <c r="K23" s="296" t="s">
        <v>515</v>
      </c>
      <c r="L23" s="190"/>
      <c r="M23" s="190"/>
      <c r="AG23" s="273"/>
      <c r="AH23" s="273"/>
      <c r="AI23" s="273"/>
      <c r="AJ23" s="273"/>
    </row>
    <row r="24" spans="1:44" s="185" customFormat="1" ht="15.75" x14ac:dyDescent="0.25">
      <c r="A24" s="227" t="s">
        <v>462</v>
      </c>
      <c r="B24" s="367" t="s">
        <v>498</v>
      </c>
      <c r="C24" s="368"/>
      <c r="D24" s="368"/>
      <c r="E24" s="369"/>
      <c r="F24" s="269">
        <f>F12</f>
        <v>0.19670000000000001</v>
      </c>
      <c r="G24" s="295">
        <f>(Case_Data_SchP!M84+W16+X16)/S22</f>
        <v>0.24315975733063699</v>
      </c>
      <c r="H24" s="296" t="s">
        <v>618</v>
      </c>
      <c r="I24" s="238" t="s">
        <v>512</v>
      </c>
      <c r="J24" s="239" t="s">
        <v>511</v>
      </c>
      <c r="K24" s="296" t="s">
        <v>515</v>
      </c>
      <c r="L24" s="190"/>
      <c r="M24" s="190"/>
      <c r="O24" s="297" t="s">
        <v>621</v>
      </c>
      <c r="P24" s="298"/>
      <c r="Q24" s="298"/>
      <c r="R24" s="298"/>
      <c r="S24" s="298"/>
      <c r="T24" s="310"/>
      <c r="AG24" s="273"/>
      <c r="AH24" s="273"/>
      <c r="AI24" s="273"/>
      <c r="AJ24" s="273"/>
    </row>
    <row r="25" spans="1:44" s="185" customFormat="1" ht="15.75" x14ac:dyDescent="0.25">
      <c r="A25" s="227" t="s">
        <v>463</v>
      </c>
      <c r="B25" s="367" t="s">
        <v>506</v>
      </c>
      <c r="C25" s="368"/>
      <c r="D25" s="368"/>
      <c r="E25" s="369"/>
      <c r="F25" s="269">
        <f>F13</f>
        <v>0.15989999999999999</v>
      </c>
      <c r="G25" s="295">
        <f>T29/Q22</f>
        <v>0.11464129005001571</v>
      </c>
      <c r="H25" s="296" t="s">
        <v>619</v>
      </c>
      <c r="I25" s="238" t="s">
        <v>512</v>
      </c>
      <c r="J25" s="239" t="s">
        <v>512</v>
      </c>
      <c r="K25" s="296" t="s">
        <v>516</v>
      </c>
      <c r="L25" s="190"/>
      <c r="M25" s="190"/>
      <c r="O25" s="299" t="s">
        <v>518</v>
      </c>
      <c r="S25" s="185" t="s">
        <v>192</v>
      </c>
      <c r="T25" s="311">
        <f>((SUM(Case_Data_Other!W27:W28))+Case_Data_SchP!L84+SUM(Q16:Q17))/Case_Data_SchP!E21</f>
        <v>0.59528537920250191</v>
      </c>
      <c r="U25" s="198"/>
      <c r="AH25" s="273"/>
      <c r="AI25" s="273"/>
      <c r="AJ25" s="273"/>
    </row>
    <row r="26" spans="1:44" s="185" customFormat="1" ht="15.75" x14ac:dyDescent="0.25">
      <c r="A26" s="190"/>
      <c r="B26" s="194"/>
      <c r="C26" s="204"/>
      <c r="D26" s="207"/>
      <c r="F26" s="244"/>
      <c r="G26" s="274"/>
      <c r="H26" s="208"/>
      <c r="I26" s="270"/>
      <c r="J26" s="270"/>
      <c r="K26" s="190"/>
      <c r="L26" s="190"/>
      <c r="M26" s="190"/>
      <c r="O26" s="299" t="s">
        <v>518</v>
      </c>
      <c r="S26" s="185" t="s">
        <v>191</v>
      </c>
      <c r="T26" s="311">
        <f>(SUM(Case_Data_Other!X27:X28)+Case_Data_SchP!M84+Q16)/Case_Data_SchP!E20</f>
        <v>0.57888511361223194</v>
      </c>
      <c r="U26" s="198"/>
      <c r="AH26" s="273"/>
      <c r="AI26" s="273"/>
      <c r="AJ26" s="273"/>
    </row>
    <row r="27" spans="1:44" s="185" customFormat="1" ht="15.75" x14ac:dyDescent="0.25">
      <c r="A27" s="190"/>
      <c r="B27" s="194"/>
      <c r="C27" s="204"/>
      <c r="D27" s="207"/>
      <c r="F27" s="244"/>
      <c r="G27" s="233"/>
      <c r="H27" s="208"/>
      <c r="I27" s="246"/>
      <c r="J27" s="247"/>
      <c r="K27" s="190"/>
      <c r="L27" s="190"/>
      <c r="M27" s="190"/>
      <c r="O27" s="299" t="s">
        <v>521</v>
      </c>
      <c r="T27" s="311">
        <f>0.5*(T25+T26)</f>
        <v>0.58708524640736692</v>
      </c>
      <c r="AH27" s="273"/>
      <c r="AI27" s="273"/>
      <c r="AJ27" s="273"/>
      <c r="AR27" s="303"/>
    </row>
    <row r="28" spans="1:44" s="185" customFormat="1" ht="15.75" x14ac:dyDescent="0.25">
      <c r="A28" s="223" t="s">
        <v>507</v>
      </c>
      <c r="B28" s="358" t="s">
        <v>551</v>
      </c>
      <c r="C28" s="358"/>
      <c r="D28" s="358"/>
      <c r="E28" s="358"/>
      <c r="F28" s="358"/>
      <c r="G28" s="358"/>
      <c r="H28" s="358"/>
      <c r="I28" s="358"/>
      <c r="J28" s="358"/>
      <c r="K28" s="358"/>
      <c r="L28" s="358"/>
      <c r="M28" s="358"/>
      <c r="O28" s="299" t="s">
        <v>522</v>
      </c>
      <c r="T28" s="312">
        <f>Case_Data_SchP!$E22*T27</f>
        <v>339628.81504666177</v>
      </c>
      <c r="AH28" s="273"/>
      <c r="AI28" s="273"/>
      <c r="AJ28" s="273"/>
    </row>
    <row r="29" spans="1:44" s="185" customFormat="1" ht="16.5" thickBot="1" x14ac:dyDescent="0.3">
      <c r="A29" s="140"/>
      <c r="B29" s="240" t="s">
        <v>524</v>
      </c>
      <c r="C29" s="241"/>
      <c r="D29" s="180"/>
      <c r="E29" s="187"/>
      <c r="F29" s="187"/>
      <c r="G29" s="187"/>
      <c r="H29" s="187"/>
      <c r="I29" s="187"/>
      <c r="J29" s="187"/>
      <c r="K29" s="187"/>
      <c r="L29" s="187"/>
      <c r="M29" s="141"/>
      <c r="O29" s="300" t="s">
        <v>523</v>
      </c>
      <c r="P29" s="302"/>
      <c r="Q29" s="302"/>
      <c r="R29" s="302"/>
      <c r="S29" s="302"/>
      <c r="T29" s="313">
        <f>T28-(Case_Data_SchP!M42-Case_Data_SchP!J42+Q12)</f>
        <v>18363.815046661766</v>
      </c>
      <c r="AH29" s="273"/>
      <c r="AI29" s="273"/>
      <c r="AJ29" s="273"/>
    </row>
    <row r="30" spans="1:44" s="185" customFormat="1" ht="15.75" x14ac:dyDescent="0.25">
      <c r="A30" s="199"/>
      <c r="B30" s="181"/>
      <c r="C30" s="142"/>
      <c r="D30" s="182"/>
      <c r="E30" s="182"/>
      <c r="F30" s="182"/>
      <c r="G30" s="182"/>
      <c r="H30" s="182"/>
      <c r="I30" s="188"/>
      <c r="J30" s="140"/>
      <c r="K30" s="140"/>
      <c r="L30" s="141"/>
      <c r="M30" s="141"/>
      <c r="R30" s="198"/>
      <c r="S30" s="319"/>
      <c r="T30" s="320"/>
      <c r="AH30" s="273"/>
      <c r="AI30" s="273"/>
      <c r="AJ30" s="273"/>
    </row>
    <row r="31" spans="1:44" s="185" customFormat="1" ht="15.75" x14ac:dyDescent="0.25">
      <c r="A31" s="181" t="s">
        <v>499</v>
      </c>
      <c r="B31" s="181"/>
      <c r="C31" s="142"/>
      <c r="D31" s="182"/>
      <c r="E31" s="182"/>
      <c r="F31" s="182"/>
      <c r="G31" s="182"/>
      <c r="H31" s="182"/>
      <c r="I31" s="188"/>
      <c r="J31" s="140"/>
      <c r="K31" s="140"/>
      <c r="L31" s="141"/>
      <c r="M31" s="141"/>
      <c r="R31" s="198"/>
      <c r="S31" s="271"/>
      <c r="T31" s="245"/>
      <c r="AH31" s="273"/>
      <c r="AI31" s="273"/>
      <c r="AJ31" s="273"/>
    </row>
    <row r="32" spans="1:44" s="185" customFormat="1" ht="15.75" x14ac:dyDescent="0.25">
      <c r="A32" s="199"/>
      <c r="B32" s="181"/>
      <c r="C32" s="142"/>
      <c r="D32" s="182"/>
      <c r="E32" s="182"/>
      <c r="F32" s="182"/>
      <c r="G32" s="182"/>
      <c r="H32" s="182"/>
      <c r="I32" s="188"/>
      <c r="J32" s="140"/>
      <c r="K32" s="140"/>
      <c r="L32" s="141"/>
      <c r="M32" s="141"/>
      <c r="R32" s="198"/>
      <c r="S32" s="271"/>
      <c r="T32" s="245"/>
      <c r="AH32" s="273"/>
      <c r="AI32" s="273"/>
      <c r="AJ32" s="273"/>
    </row>
    <row r="33" spans="1:36" s="185" customFormat="1" ht="17.25" x14ac:dyDescent="0.25">
      <c r="A33" s="199"/>
      <c r="B33" s="235" t="s">
        <v>500</v>
      </c>
      <c r="C33" s="235" t="s">
        <v>501</v>
      </c>
      <c r="D33" s="235" t="s">
        <v>502</v>
      </c>
      <c r="E33" s="235" t="s">
        <v>503</v>
      </c>
      <c r="F33" s="235" t="s">
        <v>504</v>
      </c>
      <c r="G33" s="235" t="s">
        <v>505</v>
      </c>
      <c r="H33" s="235" t="s">
        <v>510</v>
      </c>
      <c r="I33" s="188"/>
      <c r="J33" s="140"/>
      <c r="K33" s="140"/>
      <c r="L33" s="141"/>
      <c r="M33" s="141"/>
      <c r="R33" s="198"/>
      <c r="S33" s="271"/>
      <c r="T33" s="245"/>
      <c r="AH33" s="273"/>
      <c r="AI33" s="273"/>
      <c r="AJ33" s="273"/>
    </row>
    <row r="34" spans="1:36" s="185" customFormat="1" ht="15.75" x14ac:dyDescent="0.25">
      <c r="A34" s="199"/>
      <c r="B34" s="212">
        <v>150</v>
      </c>
      <c r="C34" s="236">
        <v>8820</v>
      </c>
      <c r="D34" s="236">
        <v>5290</v>
      </c>
      <c r="E34" s="236">
        <v>2250</v>
      </c>
      <c r="F34" s="236">
        <v>33870</v>
      </c>
      <c r="G34" s="236">
        <v>47000</v>
      </c>
      <c r="H34" s="236">
        <v>18440</v>
      </c>
      <c r="I34" s="188"/>
      <c r="J34" s="140"/>
      <c r="K34" s="140"/>
      <c r="L34" s="141"/>
      <c r="M34" s="141"/>
      <c r="S34" s="245"/>
      <c r="T34" s="245"/>
      <c r="X34" s="303"/>
      <c r="Y34" s="303"/>
      <c r="Z34" s="303"/>
      <c r="AD34" s="198"/>
      <c r="AE34" s="198"/>
      <c r="AF34" s="198"/>
      <c r="AG34" s="273"/>
      <c r="AH34" s="273"/>
      <c r="AI34" s="273"/>
      <c r="AJ34" s="273"/>
    </row>
    <row r="35" spans="1:36" s="185" customFormat="1" ht="15.75" x14ac:dyDescent="0.25">
      <c r="A35" s="199"/>
      <c r="B35" s="251"/>
      <c r="C35" s="252"/>
      <c r="D35" s="252"/>
      <c r="E35" s="252"/>
      <c r="F35" s="252"/>
      <c r="G35" s="252"/>
      <c r="H35" s="252"/>
      <c r="I35" s="188"/>
      <c r="J35" s="140"/>
      <c r="K35" s="140"/>
      <c r="L35" s="141"/>
      <c r="M35" s="141"/>
      <c r="AG35" s="273"/>
      <c r="AH35" s="273"/>
      <c r="AI35" s="273"/>
      <c r="AJ35" s="273"/>
    </row>
    <row r="36" spans="1:36" s="185" customFormat="1" ht="18.75" x14ac:dyDescent="0.25">
      <c r="A36" s="182" t="s">
        <v>539</v>
      </c>
      <c r="B36" s="251"/>
      <c r="C36" s="252"/>
      <c r="D36" s="252"/>
      <c r="E36" s="252"/>
      <c r="F36" s="252"/>
      <c r="G36" s="252"/>
      <c r="H36" s="252"/>
      <c r="I36" s="188"/>
      <c r="J36" s="140"/>
      <c r="K36" s="140"/>
      <c r="L36" s="141"/>
      <c r="M36" s="141"/>
      <c r="AG36" s="273"/>
      <c r="AH36" s="273"/>
      <c r="AI36" s="273"/>
      <c r="AJ36" s="273"/>
    </row>
    <row r="37" spans="1:36" s="185" customFormat="1" ht="15.75" x14ac:dyDescent="0.25">
      <c r="A37" s="199"/>
      <c r="B37" s="181"/>
      <c r="C37" s="142"/>
      <c r="D37" s="182"/>
      <c r="E37" s="182"/>
      <c r="F37" s="182"/>
      <c r="G37" s="182"/>
      <c r="H37" s="182"/>
      <c r="I37" s="188"/>
      <c r="J37" s="140"/>
      <c r="K37" s="140"/>
      <c r="L37" s="141"/>
      <c r="M37" s="141"/>
      <c r="AG37" s="273"/>
      <c r="AH37" s="273"/>
      <c r="AI37" s="273"/>
      <c r="AJ37" s="273"/>
    </row>
    <row r="38" spans="1:36" s="185" customFormat="1" ht="15.75" x14ac:dyDescent="0.25">
      <c r="A38" s="223" t="s">
        <v>508</v>
      </c>
      <c r="B38" s="181" t="s">
        <v>534</v>
      </c>
      <c r="C38" s="142"/>
      <c r="D38" s="182"/>
      <c r="E38" s="182"/>
      <c r="F38" s="182"/>
      <c r="G38" s="182"/>
      <c r="H38" s="182"/>
      <c r="I38" s="188"/>
      <c r="J38" s="140"/>
      <c r="K38" s="140"/>
      <c r="L38" s="141"/>
      <c r="M38" s="141"/>
      <c r="AG38" s="273"/>
      <c r="AH38" s="273"/>
      <c r="AI38" s="273"/>
      <c r="AJ38" s="273"/>
    </row>
    <row r="39" spans="1:36" s="194" customFormat="1" ht="15.75" x14ac:dyDescent="0.25">
      <c r="A39" s="140"/>
      <c r="B39" s="142" t="s">
        <v>458</v>
      </c>
      <c r="C39" s="180"/>
      <c r="D39" s="180"/>
      <c r="E39" s="187"/>
      <c r="F39" s="187"/>
      <c r="G39" s="187"/>
      <c r="H39" s="187"/>
      <c r="I39" s="187"/>
      <c r="J39" s="187"/>
      <c r="K39" s="187"/>
      <c r="L39" s="187"/>
      <c r="M39" s="141"/>
      <c r="T39" s="185"/>
      <c r="U39" s="185"/>
      <c r="V39" s="185"/>
      <c r="W39" s="185"/>
      <c r="X39" s="185"/>
      <c r="Y39" s="185"/>
      <c r="Z39" s="185"/>
      <c r="AA39" s="185"/>
      <c r="AB39" s="185"/>
      <c r="AC39" s="185"/>
      <c r="AD39" s="185"/>
    </row>
    <row r="40" spans="1:36" s="194" customFormat="1" ht="15.75" x14ac:dyDescent="0.25">
      <c r="A40" s="185"/>
      <c r="B40" s="185"/>
      <c r="C40" s="185"/>
      <c r="D40" s="185"/>
      <c r="E40" s="185"/>
      <c r="F40" s="185"/>
      <c r="G40" s="185"/>
      <c r="H40" s="185"/>
      <c r="I40" s="185"/>
      <c r="J40" s="185"/>
      <c r="K40" s="185"/>
      <c r="L40" s="185"/>
      <c r="M40" s="185"/>
      <c r="T40" s="185"/>
      <c r="U40" s="185"/>
      <c r="V40" s="185"/>
      <c r="W40" s="185"/>
      <c r="X40" s="185"/>
      <c r="Y40" s="185"/>
      <c r="Z40" s="185"/>
      <c r="AA40" s="185"/>
      <c r="AB40" s="185"/>
      <c r="AC40" s="185"/>
      <c r="AD40" s="185"/>
    </row>
    <row r="41" spans="1:36" s="194" customFormat="1" ht="15.75" x14ac:dyDescent="0.25">
      <c r="A41" s="193"/>
      <c r="B41" s="255" t="s">
        <v>625</v>
      </c>
      <c r="C41" s="248" t="s">
        <v>532</v>
      </c>
      <c r="D41" s="203" t="s">
        <v>533</v>
      </c>
      <c r="E41" s="234"/>
      <c r="F41" s="335" t="s">
        <v>624</v>
      </c>
      <c r="G41" s="336"/>
      <c r="H41" s="337"/>
      <c r="I41" s="338"/>
      <c r="J41" s="339"/>
      <c r="K41" s="339"/>
      <c r="L41" s="340"/>
      <c r="M41" s="190"/>
      <c r="N41" s="326" t="s">
        <v>583</v>
      </c>
      <c r="O41" s="327"/>
      <c r="P41" s="327">
        <f>Case_Data_p2to4!F18+Case_Data_SchP!C42+Case_Data_SchP!E42+Case_Data_p2to4!D41</f>
        <v>30900</v>
      </c>
      <c r="Q41" s="327"/>
      <c r="R41" s="328"/>
      <c r="T41" s="185"/>
      <c r="U41" s="185"/>
      <c r="V41" s="185"/>
      <c r="W41" s="185"/>
      <c r="X41" s="185"/>
      <c r="Y41" s="185"/>
      <c r="Z41" s="185"/>
      <c r="AA41" s="185"/>
      <c r="AB41" s="185"/>
      <c r="AC41" s="185"/>
      <c r="AD41" s="185"/>
    </row>
    <row r="42" spans="1:36" s="194" customFormat="1" ht="15.75" x14ac:dyDescent="0.25">
      <c r="A42" s="193"/>
      <c r="B42" s="322" t="s">
        <v>519</v>
      </c>
      <c r="C42" s="321">
        <f>0.5*1.03*(B34+SQRT(SUMPRODUCT(C34:H34,C34:H34)))</f>
        <v>31853.415653481545</v>
      </c>
      <c r="D42" s="249">
        <f>Case_Data_p2to4!$F$52/C42</f>
        <v>6.5738632954771621</v>
      </c>
      <c r="E42" s="198"/>
      <c r="F42" s="341" t="str">
        <f>B33</f>
        <v>R0</v>
      </c>
      <c r="G42" s="342" t="str">
        <f t="shared" ref="G42:L42" si="1">C33</f>
        <v>R1</v>
      </c>
      <c r="H42" s="342" t="str">
        <f t="shared" si="1"/>
        <v>R2</v>
      </c>
      <c r="I42" s="342" t="str">
        <f t="shared" si="1"/>
        <v>R3</v>
      </c>
      <c r="J42" s="342" t="str">
        <f t="shared" si="1"/>
        <v>R4</v>
      </c>
      <c r="K42" s="342" t="str">
        <f t="shared" si="1"/>
        <v>R5</v>
      </c>
      <c r="L42" s="343" t="str">
        <f t="shared" si="1"/>
        <v>RCAT</v>
      </c>
      <c r="M42" s="250"/>
      <c r="N42" s="329" t="s">
        <v>629</v>
      </c>
      <c r="O42" s="330"/>
      <c r="P42" s="330">
        <f>0.1*P41</f>
        <v>3090</v>
      </c>
      <c r="Q42" s="330" t="s">
        <v>584</v>
      </c>
      <c r="R42" s="331"/>
      <c r="T42" s="185"/>
      <c r="U42" s="185"/>
      <c r="V42" s="185"/>
      <c r="W42" s="185"/>
      <c r="X42" s="185"/>
      <c r="Y42" s="185"/>
      <c r="Z42" s="185"/>
      <c r="AA42" s="185"/>
      <c r="AB42" s="185"/>
      <c r="AC42" s="185"/>
      <c r="AD42" s="185"/>
    </row>
    <row r="43" spans="1:36" s="194" customFormat="1" ht="15.75" x14ac:dyDescent="0.25">
      <c r="A43" s="193"/>
      <c r="B43" s="322" t="s">
        <v>520</v>
      </c>
      <c r="C43" s="321">
        <f>0.5*1.03*(F43+SQRT(SUMPRODUCT(G43:L43,G43:L43)))</f>
        <v>33490.771903463938</v>
      </c>
      <c r="D43" s="249">
        <f>Q22/C43</f>
        <v>4.7829593316549426</v>
      </c>
      <c r="E43" s="198"/>
      <c r="F43" s="344">
        <f>B34</f>
        <v>150</v>
      </c>
      <c r="G43" s="345">
        <f t="shared" ref="G43:L43" si="2">C34</f>
        <v>8820</v>
      </c>
      <c r="H43" s="345">
        <f t="shared" si="2"/>
        <v>5290</v>
      </c>
      <c r="I43" s="345">
        <f t="shared" si="2"/>
        <v>2250</v>
      </c>
      <c r="J43" s="345">
        <f>(F34-P43)*(1+M6)+P43</f>
        <v>39365.25</v>
      </c>
      <c r="K43" s="345">
        <f t="shared" si="2"/>
        <v>47000</v>
      </c>
      <c r="L43" s="346">
        <f t="shared" si="2"/>
        <v>18440</v>
      </c>
      <c r="M43" s="197"/>
      <c r="N43" s="332" t="s">
        <v>585</v>
      </c>
      <c r="O43" s="333"/>
      <c r="P43" s="333">
        <f>P42/2</f>
        <v>1545</v>
      </c>
      <c r="Q43" s="333"/>
      <c r="R43" s="334"/>
      <c r="T43" s="185"/>
      <c r="U43" s="185"/>
      <c r="V43" s="185"/>
      <c r="W43" s="185"/>
      <c r="X43" s="185"/>
      <c r="Y43" s="185"/>
      <c r="Z43" s="185"/>
      <c r="AA43" s="185"/>
      <c r="AB43" s="185"/>
      <c r="AC43" s="185"/>
      <c r="AD43" s="185"/>
    </row>
    <row r="44" spans="1:36" s="194" customFormat="1" ht="15.75" x14ac:dyDescent="0.25">
      <c r="A44" s="193"/>
      <c r="B44" s="195"/>
      <c r="C44" s="197"/>
      <c r="D44" s="197"/>
      <c r="E44" s="198"/>
      <c r="F44" s="205"/>
      <c r="G44" s="198"/>
      <c r="H44" s="192"/>
      <c r="I44" s="191"/>
      <c r="J44" s="192"/>
      <c r="K44" s="190"/>
      <c r="L44" s="190"/>
      <c r="M44" s="190"/>
      <c r="T44" s="185"/>
      <c r="U44" s="185"/>
      <c r="V44" s="185"/>
      <c r="W44" s="185"/>
      <c r="X44" s="185"/>
      <c r="Y44" s="185"/>
      <c r="Z44" s="185"/>
      <c r="AA44" s="185"/>
      <c r="AB44" s="185"/>
      <c r="AC44" s="185"/>
      <c r="AD44" s="185"/>
    </row>
    <row r="45" spans="1:36" s="194" customFormat="1" ht="15.75" x14ac:dyDescent="0.25">
      <c r="A45" s="223" t="s">
        <v>509</v>
      </c>
      <c r="B45" s="181" t="s">
        <v>535</v>
      </c>
      <c r="C45" s="142"/>
      <c r="D45" s="182"/>
      <c r="E45" s="182"/>
      <c r="F45" s="182"/>
      <c r="G45" s="182"/>
      <c r="H45" s="182"/>
      <c r="I45" s="188"/>
      <c r="J45" s="140"/>
      <c r="K45" s="140"/>
      <c r="L45" s="141"/>
      <c r="M45" s="141"/>
      <c r="T45" s="185"/>
      <c r="U45" s="185"/>
      <c r="V45" s="185"/>
      <c r="W45" s="185"/>
      <c r="X45" s="185"/>
      <c r="Y45" s="185"/>
      <c r="Z45" s="185"/>
      <c r="AA45" s="185"/>
      <c r="AB45" s="185"/>
      <c r="AC45" s="185"/>
      <c r="AD45" s="185"/>
    </row>
    <row r="46" spans="1:36" s="185" customFormat="1" ht="15.75" x14ac:dyDescent="0.25">
      <c r="A46" s="140"/>
      <c r="B46" s="142" t="s">
        <v>458</v>
      </c>
      <c r="C46" s="180"/>
      <c r="D46" s="180"/>
      <c r="E46" s="187"/>
      <c r="F46" s="187"/>
      <c r="G46" s="187"/>
      <c r="H46" s="187"/>
      <c r="I46" s="187"/>
      <c r="J46" s="187"/>
      <c r="K46" s="187"/>
      <c r="L46" s="187"/>
      <c r="M46" s="141"/>
    </row>
    <row r="47" spans="1:36" s="185" customFormat="1" ht="36" customHeight="1" x14ac:dyDescent="0.25">
      <c r="A47" s="361" t="s">
        <v>626</v>
      </c>
      <c r="B47" s="360"/>
      <c r="C47" s="360"/>
      <c r="D47" s="360"/>
      <c r="E47" s="360"/>
      <c r="F47" s="360"/>
      <c r="G47" s="360"/>
      <c r="H47" s="360"/>
      <c r="I47" s="360"/>
      <c r="J47" s="360"/>
      <c r="K47" s="360"/>
      <c r="L47" s="360"/>
      <c r="M47" s="360"/>
    </row>
    <row r="48" spans="1:36" s="185" customFormat="1" ht="36" customHeight="1" x14ac:dyDescent="0.25">
      <c r="A48" s="360"/>
      <c r="B48" s="360"/>
      <c r="C48" s="360"/>
      <c r="D48" s="360"/>
      <c r="E48" s="360"/>
      <c r="F48" s="360"/>
      <c r="G48" s="360"/>
      <c r="H48" s="360"/>
      <c r="I48" s="360"/>
      <c r="J48" s="360"/>
      <c r="K48" s="360"/>
      <c r="L48" s="360"/>
      <c r="M48" s="360"/>
      <c r="O48" s="233"/>
      <c r="R48" s="219"/>
    </row>
    <row r="49" spans="1:30" s="185" customFormat="1" ht="36" customHeight="1" x14ac:dyDescent="0.25">
      <c r="A49" s="360"/>
      <c r="B49" s="360"/>
      <c r="C49" s="360"/>
      <c r="D49" s="360"/>
      <c r="E49" s="360"/>
      <c r="F49" s="360"/>
      <c r="G49" s="360"/>
      <c r="H49" s="360"/>
      <c r="I49" s="360"/>
      <c r="J49" s="360"/>
      <c r="K49" s="360"/>
      <c r="L49" s="360"/>
      <c r="M49" s="360"/>
      <c r="Q49" s="242"/>
    </row>
    <row r="50" spans="1:30" s="185" customFormat="1" ht="15.75" x14ac:dyDescent="0.25">
      <c r="Q50" s="242"/>
    </row>
    <row r="51" spans="1:30" s="185" customFormat="1" ht="15.75" x14ac:dyDescent="0.25">
      <c r="Q51" s="242"/>
    </row>
    <row r="52" spans="1:30" s="185" customFormat="1" ht="15.75" x14ac:dyDescent="0.25">
      <c r="Q52" s="242"/>
    </row>
    <row r="53" spans="1:30" s="185" customFormat="1" ht="15.75" x14ac:dyDescent="0.25"/>
    <row r="54" spans="1:30" s="185" customFormat="1" ht="15.75" x14ac:dyDescent="0.25"/>
    <row r="55" spans="1:30" s="185" customFormat="1" ht="15.75" x14ac:dyDescent="0.25"/>
    <row r="56" spans="1:30" s="185" customFormat="1" ht="15.75" x14ac:dyDescent="0.25"/>
    <row r="57" spans="1:30" s="185" customFormat="1" ht="15.75" x14ac:dyDescent="0.25">
      <c r="A57"/>
      <c r="B57"/>
      <c r="C57"/>
      <c r="D57"/>
      <c r="E57"/>
      <c r="F57"/>
      <c r="G57"/>
      <c r="H57"/>
      <c r="I57"/>
      <c r="J57"/>
      <c r="K57"/>
      <c r="L57"/>
      <c r="M57"/>
    </row>
    <row r="58" spans="1:30" customFormat="1" ht="15.75" x14ac:dyDescent="0.25">
      <c r="T58" s="185"/>
      <c r="U58" s="185"/>
      <c r="V58" s="185"/>
      <c r="W58" s="185"/>
      <c r="X58" s="185"/>
      <c r="Y58" s="185"/>
      <c r="Z58" s="185"/>
      <c r="AA58" s="185"/>
      <c r="AB58" s="185"/>
      <c r="AC58" s="185"/>
      <c r="AD58" s="185"/>
    </row>
    <row r="59" spans="1:30" customFormat="1" ht="15.75" x14ac:dyDescent="0.25">
      <c r="T59" s="185"/>
      <c r="U59" s="185"/>
      <c r="V59" s="185"/>
      <c r="W59" s="185"/>
      <c r="X59" s="185"/>
      <c r="Y59" s="185"/>
      <c r="Z59" s="185"/>
      <c r="AA59" s="185"/>
      <c r="AB59" s="185"/>
      <c r="AC59" s="185"/>
      <c r="AD59" s="185"/>
    </row>
    <row r="60" spans="1:30" customFormat="1" ht="15.75" x14ac:dyDescent="0.25">
      <c r="T60" s="185"/>
      <c r="U60" s="185"/>
      <c r="V60" s="185"/>
      <c r="W60" s="185"/>
      <c r="X60" s="185"/>
      <c r="Y60" s="185"/>
      <c r="Z60" s="185"/>
      <c r="AA60" s="185"/>
      <c r="AB60" s="185"/>
      <c r="AC60" s="185"/>
      <c r="AD60" s="185"/>
    </row>
    <row r="61" spans="1:30" customFormat="1" ht="15.75" x14ac:dyDescent="0.25">
      <c r="T61" s="185"/>
      <c r="U61" s="185"/>
      <c r="V61" s="185"/>
      <c r="W61" s="185"/>
      <c r="X61" s="185"/>
      <c r="Y61" s="185"/>
      <c r="Z61" s="185"/>
      <c r="AA61" s="185"/>
      <c r="AB61" s="185"/>
      <c r="AC61" s="185"/>
      <c r="AD61" s="185"/>
    </row>
    <row r="62" spans="1:30" customFormat="1" ht="15.75" x14ac:dyDescent="0.25">
      <c r="T62" s="185"/>
      <c r="U62" s="185"/>
      <c r="V62" s="185"/>
      <c r="W62" s="185"/>
      <c r="X62" s="185"/>
      <c r="Y62" s="185"/>
      <c r="Z62" s="185"/>
      <c r="AA62" s="185"/>
      <c r="AB62" s="185"/>
      <c r="AC62" s="185"/>
      <c r="AD62" s="185"/>
    </row>
    <row r="63" spans="1:30" customFormat="1" ht="15.75" x14ac:dyDescent="0.25">
      <c r="T63" s="185"/>
      <c r="U63" s="185"/>
      <c r="V63" s="185"/>
      <c r="W63" s="185"/>
      <c r="X63" s="185"/>
      <c r="Y63" s="185"/>
      <c r="Z63" s="185"/>
      <c r="AA63" s="185"/>
      <c r="AB63" s="185"/>
      <c r="AC63" s="185"/>
      <c r="AD63" s="185"/>
    </row>
    <row r="64" spans="1:30" customFormat="1" ht="15.75" x14ac:dyDescent="0.25">
      <c r="T64" s="185"/>
      <c r="U64" s="185"/>
      <c r="V64" s="185"/>
      <c r="W64" s="185"/>
      <c r="X64" s="185"/>
      <c r="Y64" s="185"/>
      <c r="Z64" s="185"/>
      <c r="AA64" s="185"/>
      <c r="AB64" s="185"/>
      <c r="AC64" s="185"/>
      <c r="AD64" s="185"/>
    </row>
    <row r="65" spans="1:13" customFormat="1" x14ac:dyDescent="0.25"/>
    <row r="66" spans="1:13" customFormat="1" x14ac:dyDescent="0.25"/>
    <row r="67" spans="1:13" customFormat="1" x14ac:dyDescent="0.25"/>
    <row r="68" spans="1:13" customFormat="1" x14ac:dyDescent="0.25"/>
    <row r="69" spans="1:13" customFormat="1" x14ac:dyDescent="0.25"/>
    <row r="70" spans="1:13" customFormat="1" x14ac:dyDescent="0.25"/>
    <row r="71" spans="1:13" customFormat="1" x14ac:dyDescent="0.25"/>
    <row r="72" spans="1:13" customFormat="1" x14ac:dyDescent="0.25"/>
    <row r="73" spans="1:13" customFormat="1" x14ac:dyDescent="0.25"/>
    <row r="74" spans="1:13" customFormat="1" x14ac:dyDescent="0.25">
      <c r="A74" s="186"/>
      <c r="B74" s="186"/>
      <c r="C74" s="186"/>
      <c r="D74" s="186"/>
      <c r="E74" s="186"/>
      <c r="F74" s="186"/>
      <c r="G74" s="186"/>
      <c r="H74" s="186"/>
      <c r="I74" s="186"/>
      <c r="J74" s="186"/>
      <c r="K74" s="186"/>
      <c r="L74" s="186"/>
      <c r="M74" s="186"/>
    </row>
    <row r="75" spans="1:13" customFormat="1" x14ac:dyDescent="0.25">
      <c r="A75" s="186"/>
      <c r="B75" s="186"/>
      <c r="C75" s="186"/>
      <c r="D75" s="186"/>
      <c r="E75" s="186"/>
      <c r="F75" s="186"/>
      <c r="G75" s="186"/>
      <c r="H75" s="186"/>
      <c r="I75" s="186"/>
      <c r="J75" s="186"/>
      <c r="K75" s="186"/>
      <c r="L75" s="186"/>
      <c r="M75" s="186"/>
    </row>
    <row r="76" spans="1:13" customFormat="1" x14ac:dyDescent="0.25">
      <c r="A76" s="186"/>
      <c r="B76" s="186"/>
      <c r="C76" s="186"/>
      <c r="D76" s="186"/>
      <c r="E76" s="186"/>
      <c r="F76" s="186"/>
      <c r="G76" s="186"/>
      <c r="H76" s="186"/>
      <c r="I76" s="186"/>
      <c r="J76" s="186"/>
      <c r="K76" s="186"/>
      <c r="L76" s="186"/>
      <c r="M76" s="186"/>
    </row>
    <row r="77" spans="1:13" customFormat="1" x14ac:dyDescent="0.25">
      <c r="A77" s="186"/>
      <c r="B77" s="186"/>
      <c r="C77" s="186"/>
      <c r="D77" s="186"/>
      <c r="E77" s="186"/>
      <c r="F77" s="186"/>
      <c r="G77" s="186"/>
      <c r="H77" s="186"/>
      <c r="I77" s="186"/>
      <c r="J77" s="186"/>
      <c r="K77" s="186"/>
      <c r="L77" s="186"/>
      <c r="M77" s="186"/>
    </row>
    <row r="78" spans="1:13" customFormat="1" x14ac:dyDescent="0.25">
      <c r="A78" s="186"/>
      <c r="B78" s="186"/>
      <c r="C78" s="186"/>
      <c r="D78" s="186"/>
      <c r="E78" s="186"/>
      <c r="F78" s="186"/>
      <c r="G78" s="186"/>
      <c r="H78" s="186"/>
      <c r="I78" s="186"/>
      <c r="J78" s="186"/>
      <c r="K78" s="186"/>
      <c r="L78" s="186"/>
      <c r="M78" s="186"/>
    </row>
    <row r="79" spans="1:13" customFormat="1" x14ac:dyDescent="0.25">
      <c r="A79" s="186"/>
      <c r="B79" s="186"/>
      <c r="C79" s="186"/>
      <c r="D79" s="186"/>
      <c r="E79" s="186"/>
      <c r="F79" s="186"/>
      <c r="G79" s="186"/>
      <c r="H79" s="186"/>
      <c r="I79" s="186"/>
      <c r="J79" s="186"/>
      <c r="K79" s="186"/>
      <c r="L79" s="186"/>
      <c r="M79" s="186"/>
    </row>
    <row r="80" spans="1:13" customFormat="1" x14ac:dyDescent="0.25">
      <c r="A80" s="186"/>
      <c r="B80" s="186"/>
      <c r="C80" s="186"/>
      <c r="D80" s="186"/>
      <c r="E80" s="186"/>
      <c r="F80" s="186"/>
      <c r="G80" s="186"/>
      <c r="H80" s="186"/>
      <c r="I80" s="186"/>
      <c r="J80" s="186"/>
      <c r="K80" s="186"/>
      <c r="L80" s="186"/>
      <c r="M80" s="186"/>
    </row>
  </sheetData>
  <mergeCells count="17">
    <mergeCell ref="A47:M49"/>
    <mergeCell ref="B28:M28"/>
    <mergeCell ref="B23:E23"/>
    <mergeCell ref="B24:E24"/>
    <mergeCell ref="B25:E25"/>
    <mergeCell ref="A4:M4"/>
    <mergeCell ref="A6:I6"/>
    <mergeCell ref="B9:I9"/>
    <mergeCell ref="B21:E21"/>
    <mergeCell ref="B22:E22"/>
    <mergeCell ref="B18:J18"/>
    <mergeCell ref="B12:E12"/>
    <mergeCell ref="B13:E13"/>
    <mergeCell ref="J6:K6"/>
    <mergeCell ref="J5:K5"/>
    <mergeCell ref="B15:I15"/>
    <mergeCell ref="I20:J20"/>
  </mergeCells>
  <phoneticPr fontId="3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K204"/>
  <sheetViews>
    <sheetView showGridLines="0" zoomScale="110" zoomScaleNormal="110" workbookViewId="0"/>
  </sheetViews>
  <sheetFormatPr defaultColWidth="8.7109375" defaultRowHeight="15" x14ac:dyDescent="0.25"/>
  <cols>
    <col min="1" max="1" width="8.28515625" style="16" customWidth="1"/>
    <col min="2" max="2" width="4.7109375" style="16" customWidth="1"/>
    <col min="3" max="3" width="43.42578125" customWidth="1"/>
    <col min="4" max="4" width="12" customWidth="1"/>
    <col min="5" max="5" width="13.5703125" customWidth="1"/>
    <col min="6" max="6" width="10.7109375" customWidth="1"/>
    <col min="7" max="7" width="11.7109375" customWidth="1"/>
    <col min="8" max="8" width="4.7109375" customWidth="1"/>
    <col min="10" max="10" width="10.28515625" bestFit="1" customWidth="1"/>
    <col min="11" max="11" width="11" customWidth="1"/>
  </cols>
  <sheetData>
    <row r="1" spans="1:11" ht="15.75" x14ac:dyDescent="0.25">
      <c r="C1" s="374" t="s">
        <v>464</v>
      </c>
      <c r="D1" s="374"/>
      <c r="E1" s="374"/>
      <c r="F1" s="374"/>
      <c r="G1" s="374"/>
      <c r="H1" s="78"/>
    </row>
    <row r="2" spans="1:11" x14ac:dyDescent="0.25">
      <c r="A2" s="16" t="s">
        <v>224</v>
      </c>
      <c r="H2" s="78"/>
    </row>
    <row r="3" spans="1:11" ht="21" x14ac:dyDescent="0.35">
      <c r="C3" s="375" t="s">
        <v>225</v>
      </c>
      <c r="D3" s="375"/>
      <c r="E3" s="375"/>
      <c r="F3" s="375"/>
      <c r="G3" s="375"/>
      <c r="H3" s="78"/>
    </row>
    <row r="4" spans="1:11" ht="11.65" customHeight="1" x14ac:dyDescent="0.25">
      <c r="C4" s="376" t="s">
        <v>226</v>
      </c>
      <c r="D4" s="376"/>
      <c r="E4" s="376"/>
      <c r="F4" s="376"/>
      <c r="G4" s="376"/>
      <c r="H4" s="78"/>
    </row>
    <row r="5" spans="1:11" x14ac:dyDescent="0.25">
      <c r="A5" s="88"/>
      <c r="B5" s="89"/>
      <c r="C5" s="90"/>
      <c r="D5" s="386" t="s">
        <v>227</v>
      </c>
      <c r="E5" s="387"/>
      <c r="F5" s="388"/>
      <c r="G5" s="91" t="s">
        <v>228</v>
      </c>
      <c r="H5" s="78"/>
    </row>
    <row r="6" spans="1:11" x14ac:dyDescent="0.25">
      <c r="A6" s="43"/>
      <c r="B6" s="66"/>
      <c r="C6" s="66"/>
      <c r="D6" s="92">
        <v>1</v>
      </c>
      <c r="E6" s="92">
        <v>2</v>
      </c>
      <c r="F6" s="92">
        <v>3</v>
      </c>
      <c r="G6" s="93">
        <v>4</v>
      </c>
      <c r="H6" s="78"/>
    </row>
    <row r="7" spans="1:11" ht="38.25" x14ac:dyDescent="0.25">
      <c r="A7" s="46"/>
      <c r="B7" s="68"/>
      <c r="C7" s="68"/>
      <c r="D7" s="94" t="s">
        <v>229</v>
      </c>
      <c r="E7" s="94" t="s">
        <v>230</v>
      </c>
      <c r="F7" s="94" t="s">
        <v>231</v>
      </c>
      <c r="G7" s="95" t="s">
        <v>232</v>
      </c>
      <c r="H7" s="78"/>
    </row>
    <row r="8" spans="1:11" x14ac:dyDescent="0.25">
      <c r="A8" s="43">
        <v>1</v>
      </c>
      <c r="B8" s="389" t="s">
        <v>233</v>
      </c>
      <c r="C8" s="390"/>
      <c r="D8" s="50">
        <v>609600</v>
      </c>
      <c r="E8" s="50">
        <v>0</v>
      </c>
      <c r="F8" s="50">
        <v>609600</v>
      </c>
      <c r="G8" s="50">
        <v>543000</v>
      </c>
      <c r="H8" s="78"/>
    </row>
    <row r="9" spans="1:11" x14ac:dyDescent="0.25">
      <c r="A9" s="51">
        <v>2</v>
      </c>
      <c r="B9" s="379" t="s">
        <v>234</v>
      </c>
      <c r="C9" s="380"/>
      <c r="D9" s="53">
        <v>0</v>
      </c>
      <c r="E9" s="53">
        <v>0</v>
      </c>
      <c r="F9" s="53"/>
      <c r="G9" s="96">
        <v>0</v>
      </c>
      <c r="H9" s="78"/>
    </row>
    <row r="10" spans="1:11" x14ac:dyDescent="0.25">
      <c r="A10" s="51"/>
      <c r="B10" s="16">
        <v>2.2000000000000002</v>
      </c>
      <c r="C10" s="97" t="s">
        <v>235</v>
      </c>
      <c r="D10" s="53">
        <v>29400</v>
      </c>
      <c r="E10" s="53">
        <v>1000</v>
      </c>
      <c r="F10" s="53">
        <v>28400</v>
      </c>
      <c r="G10" s="53">
        <v>27800</v>
      </c>
      <c r="H10" s="78"/>
    </row>
    <row r="11" spans="1:11" x14ac:dyDescent="0.25">
      <c r="A11" s="51">
        <v>5</v>
      </c>
      <c r="B11" s="379" t="s">
        <v>236</v>
      </c>
      <c r="C11" s="380"/>
      <c r="D11" s="53">
        <v>6700</v>
      </c>
      <c r="E11" s="53">
        <v>0</v>
      </c>
      <c r="F11" s="53">
        <v>6700</v>
      </c>
      <c r="G11" s="53">
        <v>14600</v>
      </c>
      <c r="H11" s="78"/>
    </row>
    <row r="12" spans="1:11" x14ac:dyDescent="0.25">
      <c r="A12" s="51">
        <v>12</v>
      </c>
      <c r="B12" s="379" t="s">
        <v>237</v>
      </c>
      <c r="C12" s="380"/>
      <c r="D12" s="53">
        <v>645700</v>
      </c>
      <c r="E12" s="53">
        <v>1000</v>
      </c>
      <c r="F12" s="53">
        <v>644700</v>
      </c>
      <c r="G12" s="53">
        <v>585400</v>
      </c>
      <c r="H12" s="78"/>
    </row>
    <row r="13" spans="1:11" x14ac:dyDescent="0.25">
      <c r="A13" s="51">
        <v>14</v>
      </c>
      <c r="B13" s="379" t="s">
        <v>218</v>
      </c>
      <c r="C13" s="380"/>
      <c r="D13" s="53">
        <v>9100</v>
      </c>
      <c r="E13" s="53">
        <v>0</v>
      </c>
      <c r="F13" s="53">
        <v>9100</v>
      </c>
      <c r="G13" s="53">
        <v>8500</v>
      </c>
      <c r="H13" s="78"/>
    </row>
    <row r="14" spans="1:11" x14ac:dyDescent="0.25">
      <c r="A14" s="51">
        <v>15</v>
      </c>
      <c r="B14" s="379" t="s">
        <v>238</v>
      </c>
      <c r="C14" s="380"/>
      <c r="D14" s="53">
        <v>0</v>
      </c>
      <c r="E14" s="53">
        <v>0</v>
      </c>
      <c r="F14" s="53"/>
      <c r="G14" s="96">
        <v>0</v>
      </c>
      <c r="H14" s="78"/>
    </row>
    <row r="15" spans="1:11" ht="26.25" x14ac:dyDescent="0.25">
      <c r="A15" s="51"/>
      <c r="B15" s="98">
        <v>15.1</v>
      </c>
      <c r="C15" s="99" t="s">
        <v>239</v>
      </c>
      <c r="D15" s="53">
        <v>2000</v>
      </c>
      <c r="E15" s="53">
        <v>0</v>
      </c>
      <c r="F15" s="53">
        <v>2000</v>
      </c>
      <c r="G15" s="53">
        <v>1400</v>
      </c>
      <c r="H15" s="78"/>
    </row>
    <row r="16" spans="1:11" ht="26.25" x14ac:dyDescent="0.25">
      <c r="A16" s="51"/>
      <c r="B16" s="98">
        <v>15.2</v>
      </c>
      <c r="C16" s="99" t="s">
        <v>240</v>
      </c>
      <c r="D16" s="53">
        <v>52700</v>
      </c>
      <c r="E16" s="53">
        <v>0</v>
      </c>
      <c r="F16" s="53">
        <v>52700</v>
      </c>
      <c r="G16" s="53">
        <v>46600</v>
      </c>
      <c r="H16" s="78"/>
      <c r="J16" s="161"/>
      <c r="K16" s="161"/>
    </row>
    <row r="17" spans="1:11" x14ac:dyDescent="0.25">
      <c r="A17" s="51">
        <v>16</v>
      </c>
      <c r="B17" s="379" t="s">
        <v>241</v>
      </c>
      <c r="C17" s="380"/>
      <c r="D17" s="53">
        <v>0</v>
      </c>
      <c r="E17" s="53">
        <v>0</v>
      </c>
      <c r="F17" s="53"/>
      <c r="G17" s="96">
        <v>0</v>
      </c>
      <c r="H17" s="78"/>
      <c r="J17" s="196"/>
    </row>
    <row r="18" spans="1:11" x14ac:dyDescent="0.25">
      <c r="A18" s="51"/>
      <c r="B18" s="16">
        <v>16.100000000000001</v>
      </c>
      <c r="C18" s="52" t="s">
        <v>242</v>
      </c>
      <c r="D18" s="53">
        <v>1900</v>
      </c>
      <c r="E18" s="53">
        <v>0</v>
      </c>
      <c r="F18" s="53">
        <v>1900</v>
      </c>
      <c r="G18" s="53">
        <v>900</v>
      </c>
      <c r="H18" s="78"/>
      <c r="J18" s="196"/>
      <c r="K18" s="196"/>
    </row>
    <row r="19" spans="1:11" x14ac:dyDescent="0.25">
      <c r="A19" s="51"/>
      <c r="B19" s="16">
        <v>16.3</v>
      </c>
      <c r="C19" s="52" t="s">
        <v>243</v>
      </c>
      <c r="D19" s="53">
        <v>0</v>
      </c>
      <c r="E19" s="53">
        <v>0</v>
      </c>
      <c r="F19" s="53">
        <v>0</v>
      </c>
      <c r="G19" s="53">
        <v>0</v>
      </c>
      <c r="H19" s="78"/>
    </row>
    <row r="20" spans="1:11" ht="30.4" customHeight="1" x14ac:dyDescent="0.25">
      <c r="A20" s="100">
        <v>18.100000000000001</v>
      </c>
      <c r="B20" s="381" t="s">
        <v>244</v>
      </c>
      <c r="C20" s="382"/>
      <c r="D20" s="53">
        <v>9300</v>
      </c>
      <c r="E20" s="53">
        <v>0</v>
      </c>
      <c r="F20" s="53">
        <v>9300</v>
      </c>
      <c r="G20" s="53">
        <v>2200</v>
      </c>
      <c r="H20" s="78"/>
    </row>
    <row r="21" spans="1:11" x14ac:dyDescent="0.25">
      <c r="A21" s="51">
        <v>18.2</v>
      </c>
      <c r="B21" s="378" t="s">
        <v>245</v>
      </c>
      <c r="C21" s="383"/>
      <c r="D21" s="53">
        <v>21100</v>
      </c>
      <c r="E21" s="53">
        <v>1600</v>
      </c>
      <c r="F21" s="53">
        <v>19500</v>
      </c>
      <c r="G21" s="53">
        <v>18100</v>
      </c>
      <c r="H21" s="78"/>
    </row>
    <row r="22" spans="1:11" x14ac:dyDescent="0.25">
      <c r="A22" s="51">
        <v>20</v>
      </c>
      <c r="B22" s="16" t="s">
        <v>246</v>
      </c>
      <c r="C22" s="52"/>
      <c r="D22" s="53">
        <v>5500</v>
      </c>
      <c r="E22" s="53">
        <v>4100</v>
      </c>
      <c r="F22" s="53">
        <v>1400</v>
      </c>
      <c r="G22" s="53">
        <v>1300</v>
      </c>
      <c r="H22" s="78"/>
    </row>
    <row r="23" spans="1:11" x14ac:dyDescent="0.25">
      <c r="A23" s="51">
        <v>23</v>
      </c>
      <c r="B23" s="16" t="s">
        <v>247</v>
      </c>
      <c r="C23" s="52"/>
      <c r="D23" s="53">
        <v>2100</v>
      </c>
      <c r="E23" s="53">
        <v>0</v>
      </c>
      <c r="F23" s="53">
        <v>2100</v>
      </c>
      <c r="G23" s="53">
        <v>1200</v>
      </c>
      <c r="H23" s="78"/>
    </row>
    <row r="24" spans="1:11" x14ac:dyDescent="0.25">
      <c r="A24" s="51">
        <v>25</v>
      </c>
      <c r="B24" s="16" t="s">
        <v>248</v>
      </c>
      <c r="C24" s="52"/>
      <c r="D24" s="53">
        <v>700</v>
      </c>
      <c r="E24" s="53">
        <v>700</v>
      </c>
      <c r="F24" s="53">
        <v>0</v>
      </c>
      <c r="G24" s="53">
        <v>-100</v>
      </c>
      <c r="H24" s="78"/>
    </row>
    <row r="25" spans="1:11" ht="28.5" customHeight="1" x14ac:dyDescent="0.25">
      <c r="A25" s="100">
        <v>26</v>
      </c>
      <c r="B25" s="384" t="s">
        <v>249</v>
      </c>
      <c r="C25" s="385"/>
      <c r="D25" s="53">
        <v>750100</v>
      </c>
      <c r="E25" s="53">
        <v>7400</v>
      </c>
      <c r="F25" s="53">
        <v>742700</v>
      </c>
      <c r="G25" s="53">
        <v>665500</v>
      </c>
      <c r="H25" s="78"/>
    </row>
    <row r="26" spans="1:11" x14ac:dyDescent="0.25">
      <c r="A26" s="46">
        <v>28</v>
      </c>
      <c r="B26" s="68" t="s">
        <v>250</v>
      </c>
      <c r="C26" s="47"/>
      <c r="D26" s="69">
        <v>750100</v>
      </c>
      <c r="E26" s="69">
        <v>7400</v>
      </c>
      <c r="F26" s="69">
        <v>742700</v>
      </c>
      <c r="G26" s="101">
        <v>665500</v>
      </c>
      <c r="H26" s="78"/>
    </row>
    <row r="27" spans="1:11" x14ac:dyDescent="0.25">
      <c r="A27" s="82"/>
      <c r="B27" s="82"/>
      <c r="C27" s="82"/>
      <c r="D27" s="126"/>
      <c r="E27" s="126"/>
      <c r="F27" s="126"/>
      <c r="G27" s="126"/>
      <c r="H27" s="78"/>
    </row>
    <row r="28" spans="1:11" ht="15.75" x14ac:dyDescent="0.25">
      <c r="C28" s="374" t="s">
        <v>464</v>
      </c>
      <c r="D28" s="374"/>
      <c r="E28" s="374"/>
      <c r="F28" s="374"/>
      <c r="G28" s="374"/>
      <c r="H28" s="78"/>
    </row>
    <row r="29" spans="1:11" x14ac:dyDescent="0.25">
      <c r="A29" s="16" t="s">
        <v>251</v>
      </c>
      <c r="H29" s="78"/>
    </row>
    <row r="30" spans="1:11" ht="21" x14ac:dyDescent="0.35">
      <c r="C30" s="375" t="s">
        <v>252</v>
      </c>
      <c r="D30" s="375"/>
      <c r="E30" s="375"/>
      <c r="F30" s="375"/>
      <c r="G30" s="375"/>
      <c r="H30" s="78"/>
    </row>
    <row r="31" spans="1:11" ht="15" customHeight="1" x14ac:dyDescent="0.25">
      <c r="C31" s="376" t="s">
        <v>226</v>
      </c>
      <c r="D31" s="376"/>
      <c r="E31" s="376"/>
      <c r="F31" s="376"/>
      <c r="G31" s="376"/>
      <c r="H31" s="78"/>
    </row>
    <row r="32" spans="1:11" x14ac:dyDescent="0.25">
      <c r="A32" s="43"/>
      <c r="B32" s="66"/>
      <c r="C32" s="66"/>
      <c r="D32" s="102"/>
      <c r="E32" s="103"/>
      <c r="F32" s="104" t="s">
        <v>227</v>
      </c>
      <c r="G32" s="104" t="s">
        <v>228</v>
      </c>
      <c r="H32" s="78"/>
    </row>
    <row r="33" spans="1:8" x14ac:dyDescent="0.25">
      <c r="A33" s="46"/>
      <c r="B33" s="68"/>
      <c r="C33" s="68"/>
      <c r="D33" s="105"/>
      <c r="E33" s="106"/>
      <c r="F33" s="107">
        <v>1</v>
      </c>
      <c r="G33" s="107">
        <v>2</v>
      </c>
      <c r="H33" s="78"/>
    </row>
    <row r="34" spans="1:8" x14ac:dyDescent="0.25">
      <c r="A34" s="43">
        <v>1</v>
      </c>
      <c r="B34" s="66" t="s">
        <v>0</v>
      </c>
      <c r="C34" s="102"/>
      <c r="D34" s="102"/>
      <c r="E34" s="108"/>
      <c r="F34" s="50">
        <v>238800</v>
      </c>
      <c r="G34" s="50">
        <v>203200</v>
      </c>
      <c r="H34" s="78"/>
    </row>
    <row r="35" spans="1:8" x14ac:dyDescent="0.25">
      <c r="A35" s="51">
        <v>3</v>
      </c>
      <c r="B35" s="16" t="s">
        <v>181</v>
      </c>
      <c r="C35" s="29"/>
      <c r="D35" s="29"/>
      <c r="E35" s="109"/>
      <c r="F35" s="53">
        <v>50700</v>
      </c>
      <c r="G35" s="53">
        <v>45700</v>
      </c>
      <c r="H35" s="78"/>
    </row>
    <row r="36" spans="1:8" x14ac:dyDescent="0.25">
      <c r="A36" s="51">
        <v>4</v>
      </c>
      <c r="B36" s="16" t="s">
        <v>253</v>
      </c>
      <c r="C36" s="29"/>
      <c r="D36" s="29"/>
      <c r="E36" s="109"/>
      <c r="F36" s="53">
        <v>100</v>
      </c>
      <c r="G36" s="53">
        <v>100</v>
      </c>
      <c r="H36" s="78"/>
    </row>
    <row r="37" spans="1:8" x14ac:dyDescent="0.25">
      <c r="A37" s="51">
        <v>5</v>
      </c>
      <c r="B37" s="16" t="s">
        <v>254</v>
      </c>
      <c r="C37" s="29"/>
      <c r="D37" s="29"/>
      <c r="E37" s="109"/>
      <c r="F37" s="53">
        <v>10000</v>
      </c>
      <c r="G37" s="53">
        <v>9200</v>
      </c>
      <c r="H37" s="78"/>
    </row>
    <row r="38" spans="1:8" x14ac:dyDescent="0.25">
      <c r="A38" s="51">
        <v>6</v>
      </c>
      <c r="B38" s="16" t="s">
        <v>255</v>
      </c>
      <c r="C38" s="29"/>
      <c r="D38" s="29"/>
      <c r="E38" s="109"/>
      <c r="F38" s="53">
        <v>2400</v>
      </c>
      <c r="G38" s="53">
        <v>2200</v>
      </c>
      <c r="H38" s="78"/>
    </row>
    <row r="39" spans="1:8" x14ac:dyDescent="0.25">
      <c r="A39" s="51">
        <v>7.1</v>
      </c>
      <c r="B39" s="16" t="s">
        <v>256</v>
      </c>
      <c r="C39" s="29"/>
      <c r="D39" s="29"/>
      <c r="E39" s="109"/>
      <c r="F39" s="53">
        <v>0</v>
      </c>
      <c r="G39" s="53">
        <v>300</v>
      </c>
      <c r="H39" s="78"/>
    </row>
    <row r="40" spans="1:8" x14ac:dyDescent="0.25">
      <c r="A40" s="377">
        <v>9</v>
      </c>
      <c r="B40" s="16" t="s">
        <v>257</v>
      </c>
      <c r="C40" s="29"/>
      <c r="D40" s="29"/>
      <c r="E40" s="109"/>
      <c r="F40" s="53">
        <v>0</v>
      </c>
      <c r="G40" s="53">
        <v>0</v>
      </c>
      <c r="H40" s="78"/>
    </row>
    <row r="41" spans="1:8" x14ac:dyDescent="0.25">
      <c r="A41" s="377"/>
      <c r="B41" s="378" t="s">
        <v>377</v>
      </c>
      <c r="C41" s="378"/>
      <c r="D41" s="29">
        <v>1800</v>
      </c>
      <c r="E41" s="110"/>
      <c r="F41" s="53">
        <v>208800</v>
      </c>
      <c r="G41" s="53">
        <v>179600</v>
      </c>
      <c r="H41" s="78"/>
    </row>
    <row r="42" spans="1:8" x14ac:dyDescent="0.25">
      <c r="A42" s="51">
        <v>10</v>
      </c>
      <c r="B42" s="16" t="s">
        <v>258</v>
      </c>
      <c r="C42" s="29"/>
      <c r="D42" s="29"/>
      <c r="E42" s="109"/>
      <c r="F42" s="53">
        <v>4400</v>
      </c>
      <c r="G42" s="53">
        <v>3700</v>
      </c>
      <c r="H42" s="78"/>
    </row>
    <row r="43" spans="1:8" x14ac:dyDescent="0.25">
      <c r="A43" s="51">
        <v>12</v>
      </c>
      <c r="B43" s="16" t="s">
        <v>259</v>
      </c>
      <c r="C43" s="29"/>
      <c r="D43" s="29"/>
      <c r="E43" s="109"/>
      <c r="F43" s="53">
        <v>0</v>
      </c>
      <c r="G43" s="53">
        <v>300</v>
      </c>
      <c r="H43" s="78"/>
    </row>
    <row r="44" spans="1:8" x14ac:dyDescent="0.25">
      <c r="A44" s="51">
        <v>14</v>
      </c>
      <c r="B44" s="16" t="s">
        <v>260</v>
      </c>
      <c r="C44" s="29"/>
      <c r="D44" s="29"/>
      <c r="E44" s="109"/>
      <c r="F44" s="53">
        <v>100</v>
      </c>
      <c r="G44" s="53">
        <v>100</v>
      </c>
      <c r="H44" s="78"/>
    </row>
    <row r="45" spans="1:8" x14ac:dyDescent="0.25">
      <c r="A45" s="51">
        <v>16</v>
      </c>
      <c r="B45" s="16" t="s">
        <v>261</v>
      </c>
      <c r="C45" s="29"/>
      <c r="D45" s="29"/>
      <c r="E45" s="109"/>
      <c r="F45" s="53">
        <v>0</v>
      </c>
      <c r="G45" s="53">
        <v>0</v>
      </c>
      <c r="H45" s="78"/>
    </row>
    <row r="46" spans="1:8" x14ac:dyDescent="0.25">
      <c r="A46" s="111" t="s">
        <v>262</v>
      </c>
      <c r="B46" s="16" t="s">
        <v>263</v>
      </c>
      <c r="C46" s="29"/>
      <c r="D46" s="29"/>
      <c r="E46" s="109"/>
      <c r="F46" s="53">
        <v>18000</v>
      </c>
      <c r="G46" s="53">
        <v>12000</v>
      </c>
      <c r="H46" s="78"/>
    </row>
    <row r="47" spans="1:8" x14ac:dyDescent="0.25">
      <c r="A47" s="51">
        <v>26</v>
      </c>
      <c r="B47" s="16" t="s">
        <v>264</v>
      </c>
      <c r="C47" s="29"/>
      <c r="D47" s="29"/>
      <c r="E47" s="109"/>
      <c r="F47" s="53">
        <v>533300</v>
      </c>
      <c r="G47" s="53">
        <v>456400</v>
      </c>
      <c r="H47" s="78"/>
    </row>
    <row r="48" spans="1:8" x14ac:dyDescent="0.25">
      <c r="A48" s="51">
        <v>28</v>
      </c>
      <c r="B48" s="16" t="s">
        <v>265</v>
      </c>
      <c r="C48" s="29"/>
      <c r="D48" s="29"/>
      <c r="E48" s="109"/>
      <c r="F48" s="53">
        <v>533300</v>
      </c>
      <c r="G48" s="53">
        <v>456400</v>
      </c>
      <c r="H48" s="78"/>
    </row>
    <row r="49" spans="1:8" x14ac:dyDescent="0.25">
      <c r="A49" s="51">
        <v>30</v>
      </c>
      <c r="B49" s="16" t="s">
        <v>266</v>
      </c>
      <c r="C49" s="29"/>
      <c r="D49" s="29"/>
      <c r="E49" s="109"/>
      <c r="F49" s="53">
        <v>3800</v>
      </c>
      <c r="G49" s="53">
        <v>3800</v>
      </c>
      <c r="H49" s="78"/>
    </row>
    <row r="50" spans="1:8" x14ac:dyDescent="0.25">
      <c r="A50" s="51">
        <v>34</v>
      </c>
      <c r="B50" s="16" t="s">
        <v>267</v>
      </c>
      <c r="C50" s="29"/>
      <c r="D50" s="29"/>
      <c r="E50" s="109"/>
      <c r="F50" s="53">
        <v>206700</v>
      </c>
      <c r="G50" s="53">
        <v>175900</v>
      </c>
      <c r="H50" s="78"/>
    </row>
    <row r="51" spans="1:8" x14ac:dyDescent="0.25">
      <c r="A51" s="51">
        <v>35</v>
      </c>
      <c r="B51" s="16" t="s">
        <v>268</v>
      </c>
      <c r="C51" s="29"/>
      <c r="D51" s="29"/>
      <c r="E51" s="109"/>
      <c r="F51" s="53">
        <v>-1100</v>
      </c>
      <c r="G51" s="53">
        <v>29400</v>
      </c>
      <c r="H51" s="78"/>
    </row>
    <row r="52" spans="1:8" x14ac:dyDescent="0.25">
      <c r="A52" s="51">
        <v>37</v>
      </c>
      <c r="B52" s="16" t="s">
        <v>269</v>
      </c>
      <c r="C52" s="29"/>
      <c r="D52" s="29"/>
      <c r="E52" s="109"/>
      <c r="F52" s="19">
        <v>209400</v>
      </c>
      <c r="G52" s="19">
        <v>209100</v>
      </c>
      <c r="H52" s="78"/>
    </row>
    <row r="53" spans="1:8" x14ac:dyDescent="0.25">
      <c r="A53" s="46">
        <v>38</v>
      </c>
      <c r="B53" s="68" t="s">
        <v>270</v>
      </c>
      <c r="C53" s="105"/>
      <c r="D53" s="105"/>
      <c r="E53" s="112"/>
      <c r="F53" s="21">
        <v>742700</v>
      </c>
      <c r="G53" s="21">
        <v>665500</v>
      </c>
      <c r="H53" s="78"/>
    </row>
    <row r="54" spans="1:8" x14ac:dyDescent="0.25">
      <c r="A54" s="82"/>
      <c r="B54" s="82"/>
      <c r="C54" s="82"/>
      <c r="D54" s="126"/>
      <c r="E54" s="126"/>
      <c r="F54" s="126"/>
      <c r="G54" s="126"/>
      <c r="H54" s="78"/>
    </row>
    <row r="55" spans="1:8" ht="15.75" x14ac:dyDescent="0.25">
      <c r="C55" s="374" t="s">
        <v>464</v>
      </c>
      <c r="D55" s="374"/>
      <c r="E55" s="374"/>
      <c r="F55" s="374"/>
      <c r="G55" s="374"/>
      <c r="H55" s="78"/>
    </row>
    <row r="56" spans="1:8" x14ac:dyDescent="0.25">
      <c r="A56" s="16" t="s">
        <v>271</v>
      </c>
      <c r="H56" s="78"/>
    </row>
    <row r="57" spans="1:8" ht="21" x14ac:dyDescent="0.35">
      <c r="C57" s="375" t="s">
        <v>272</v>
      </c>
      <c r="D57" s="375"/>
      <c r="E57" s="375"/>
      <c r="F57" s="375"/>
      <c r="G57" s="375"/>
      <c r="H57" s="78"/>
    </row>
    <row r="58" spans="1:8" ht="14.65" customHeight="1" x14ac:dyDescent="0.25">
      <c r="C58" s="376" t="s">
        <v>226</v>
      </c>
      <c r="D58" s="376"/>
      <c r="E58" s="376"/>
      <c r="F58" s="376"/>
      <c r="G58" s="376"/>
      <c r="H58" s="78"/>
    </row>
    <row r="59" spans="1:8" x14ac:dyDescent="0.25">
      <c r="A59" s="43"/>
      <c r="B59" s="66"/>
      <c r="C59" s="66"/>
      <c r="D59" s="102"/>
      <c r="E59" s="103"/>
      <c r="F59" s="104" t="s">
        <v>227</v>
      </c>
      <c r="G59" s="104" t="s">
        <v>228</v>
      </c>
      <c r="H59" s="78"/>
    </row>
    <row r="60" spans="1:8" x14ac:dyDescent="0.25">
      <c r="A60" s="46"/>
      <c r="B60" s="68"/>
      <c r="C60" s="68"/>
      <c r="D60" s="105"/>
      <c r="E60" s="106"/>
      <c r="F60" s="107">
        <v>1</v>
      </c>
      <c r="G60" s="107">
        <v>2</v>
      </c>
      <c r="H60" s="78"/>
    </row>
    <row r="61" spans="1:8" x14ac:dyDescent="0.25">
      <c r="A61" s="43"/>
      <c r="B61" s="66"/>
      <c r="C61" s="113" t="s">
        <v>273</v>
      </c>
      <c r="D61" s="102"/>
      <c r="E61" s="108"/>
      <c r="F61" s="102"/>
      <c r="G61" s="19"/>
      <c r="H61" s="78"/>
    </row>
    <row r="62" spans="1:8" x14ac:dyDescent="0.25">
      <c r="A62" s="51">
        <v>1</v>
      </c>
      <c r="B62" s="16" t="s">
        <v>274</v>
      </c>
      <c r="C62" s="16"/>
      <c r="D62" s="29"/>
      <c r="E62" s="109"/>
      <c r="F62" s="53">
        <v>578500</v>
      </c>
      <c r="G62" s="53">
        <v>511600</v>
      </c>
      <c r="H62" s="78"/>
    </row>
    <row r="63" spans="1:8" x14ac:dyDescent="0.25">
      <c r="A63" s="51"/>
      <c r="B63" s="16" t="s">
        <v>275</v>
      </c>
      <c r="C63" s="16"/>
      <c r="D63" s="29"/>
      <c r="E63" s="109"/>
      <c r="F63" s="114"/>
      <c r="G63" s="53"/>
      <c r="H63" s="78"/>
    </row>
    <row r="64" spans="1:8" x14ac:dyDescent="0.25">
      <c r="A64" s="51">
        <v>2</v>
      </c>
      <c r="B64" s="16" t="s">
        <v>276</v>
      </c>
      <c r="C64" s="16"/>
      <c r="D64" s="29"/>
      <c r="E64" s="109"/>
      <c r="F64" s="53">
        <v>482100</v>
      </c>
      <c r="G64" s="53">
        <v>386300</v>
      </c>
      <c r="H64" s="78"/>
    </row>
    <row r="65" spans="1:8" x14ac:dyDescent="0.25">
      <c r="A65" s="51">
        <v>3</v>
      </c>
      <c r="B65" s="16" t="s">
        <v>277</v>
      </c>
      <c r="C65" s="16"/>
      <c r="D65" s="29"/>
      <c r="E65" s="109"/>
      <c r="F65" s="53">
        <v>70700</v>
      </c>
      <c r="G65" s="53">
        <v>64400</v>
      </c>
      <c r="H65" s="78"/>
    </row>
    <row r="66" spans="1:8" x14ac:dyDescent="0.25">
      <c r="A66" s="51">
        <v>4</v>
      </c>
      <c r="B66" s="16" t="s">
        <v>278</v>
      </c>
      <c r="C66" s="16"/>
      <c r="D66" s="29"/>
      <c r="E66" s="109"/>
      <c r="F66" s="50">
        <v>98200</v>
      </c>
      <c r="G66" s="50">
        <v>90600</v>
      </c>
      <c r="H66" s="78"/>
    </row>
    <row r="67" spans="1:8" x14ac:dyDescent="0.25">
      <c r="A67" s="51">
        <v>6</v>
      </c>
      <c r="B67" s="16" t="s">
        <v>279</v>
      </c>
      <c r="C67" s="16"/>
      <c r="D67" s="29"/>
      <c r="E67" s="109"/>
      <c r="F67" s="69">
        <v>651000</v>
      </c>
      <c r="G67" s="69">
        <v>541300</v>
      </c>
      <c r="H67" s="78"/>
    </row>
    <row r="68" spans="1:8" x14ac:dyDescent="0.25">
      <c r="A68" s="51">
        <v>8</v>
      </c>
      <c r="B68" s="16" t="s">
        <v>132</v>
      </c>
      <c r="C68" s="16"/>
      <c r="D68" s="29"/>
      <c r="E68" s="109"/>
      <c r="F68" s="50">
        <v>-72500</v>
      </c>
      <c r="G68" s="50">
        <v>-29700</v>
      </c>
      <c r="H68" s="78"/>
    </row>
    <row r="69" spans="1:8" ht="7.5" customHeight="1" x14ac:dyDescent="0.25">
      <c r="A69" s="51"/>
      <c r="C69" s="16"/>
      <c r="D69" s="29"/>
      <c r="E69" s="109"/>
      <c r="F69" s="53"/>
      <c r="G69" s="53"/>
      <c r="H69" s="78"/>
    </row>
    <row r="70" spans="1:8" x14ac:dyDescent="0.25">
      <c r="A70" s="51"/>
      <c r="C70" s="115" t="s">
        <v>280</v>
      </c>
      <c r="D70" s="29"/>
      <c r="E70" s="109"/>
      <c r="F70" s="53"/>
      <c r="G70" s="53"/>
      <c r="H70" s="78"/>
    </row>
    <row r="71" spans="1:8" x14ac:dyDescent="0.25">
      <c r="A71" s="51">
        <v>9</v>
      </c>
      <c r="B71" s="16" t="s">
        <v>281</v>
      </c>
      <c r="C71" s="16"/>
      <c r="D71" s="29"/>
      <c r="E71" s="109"/>
      <c r="F71" s="53">
        <v>31900</v>
      </c>
      <c r="G71" s="53">
        <v>29600</v>
      </c>
      <c r="H71" s="78"/>
    </row>
    <row r="72" spans="1:8" x14ac:dyDescent="0.25">
      <c r="A72" s="51">
        <v>10</v>
      </c>
      <c r="B72" s="16" t="s">
        <v>282</v>
      </c>
      <c r="C72" s="16"/>
      <c r="D72" s="116">
        <v>600</v>
      </c>
      <c r="E72" s="109"/>
      <c r="F72" s="69">
        <v>1100</v>
      </c>
      <c r="G72" s="69">
        <v>-300</v>
      </c>
      <c r="H72" s="78"/>
    </row>
    <row r="73" spans="1:8" x14ac:dyDescent="0.25">
      <c r="A73" s="51">
        <v>11</v>
      </c>
      <c r="B73" s="16" t="s">
        <v>133</v>
      </c>
      <c r="C73" s="16"/>
      <c r="D73" s="29"/>
      <c r="E73" s="109"/>
      <c r="F73" s="53">
        <v>33000</v>
      </c>
      <c r="G73" s="53">
        <v>29300</v>
      </c>
      <c r="H73" s="78"/>
    </row>
    <row r="74" spans="1:8" s="121" customFormat="1" ht="7.9" customHeight="1" x14ac:dyDescent="0.25">
      <c r="A74" s="54"/>
      <c r="B74" s="115"/>
      <c r="C74" s="115"/>
      <c r="D74" s="117"/>
      <c r="E74" s="118"/>
      <c r="F74" s="119"/>
      <c r="G74" s="120"/>
      <c r="H74" s="78"/>
    </row>
    <row r="75" spans="1:8" x14ac:dyDescent="0.25">
      <c r="A75" s="51"/>
      <c r="C75" s="115" t="s">
        <v>283</v>
      </c>
      <c r="D75" s="29"/>
      <c r="E75" s="109"/>
      <c r="F75" s="114"/>
      <c r="G75" s="53"/>
      <c r="H75" s="78"/>
    </row>
    <row r="76" spans="1:8" x14ac:dyDescent="0.25">
      <c r="A76" s="51">
        <v>12</v>
      </c>
      <c r="B76" s="16" t="s">
        <v>284</v>
      </c>
      <c r="C76" s="16"/>
      <c r="D76" s="29"/>
      <c r="E76" s="109"/>
      <c r="F76" s="53">
        <v>-700</v>
      </c>
      <c r="G76" s="53">
        <v>-800</v>
      </c>
      <c r="H76" s="78"/>
    </row>
    <row r="77" spans="1:8" x14ac:dyDescent="0.25">
      <c r="A77" s="51">
        <v>13</v>
      </c>
      <c r="B77" s="16" t="s">
        <v>285</v>
      </c>
      <c r="C77" s="16"/>
      <c r="D77" s="29"/>
      <c r="E77" s="109"/>
      <c r="F77" s="53">
        <v>3200</v>
      </c>
      <c r="G77" s="53">
        <v>3100</v>
      </c>
      <c r="H77" s="78"/>
    </row>
    <row r="78" spans="1:8" x14ac:dyDescent="0.25">
      <c r="A78" s="51">
        <v>14</v>
      </c>
      <c r="B78" s="16" t="s">
        <v>286</v>
      </c>
      <c r="C78" s="16"/>
      <c r="D78" s="29"/>
      <c r="E78" s="109"/>
      <c r="F78" s="122">
        <v>200</v>
      </c>
      <c r="G78" s="122">
        <v>100</v>
      </c>
      <c r="H78" s="78"/>
    </row>
    <row r="79" spans="1:8" x14ac:dyDescent="0.25">
      <c r="A79" s="51">
        <v>15</v>
      </c>
      <c r="B79" s="16" t="s">
        <v>174</v>
      </c>
      <c r="C79" s="16"/>
      <c r="D79" s="29"/>
      <c r="E79" s="109"/>
      <c r="F79" s="50">
        <v>2700</v>
      </c>
      <c r="G79" s="50">
        <v>2400</v>
      </c>
      <c r="H79" s="78"/>
    </row>
    <row r="80" spans="1:8" x14ac:dyDescent="0.25">
      <c r="A80" s="377">
        <v>16</v>
      </c>
      <c r="B80" s="16" t="s">
        <v>287</v>
      </c>
      <c r="C80" s="16"/>
      <c r="D80" s="29"/>
      <c r="E80" s="109"/>
      <c r="F80" s="53"/>
      <c r="G80" s="53"/>
      <c r="H80" s="78"/>
    </row>
    <row r="81" spans="1:8" x14ac:dyDescent="0.25">
      <c r="A81" s="377"/>
      <c r="B81" s="16" t="s">
        <v>288</v>
      </c>
      <c r="C81" s="16"/>
      <c r="D81" s="29"/>
      <c r="E81" s="109"/>
      <c r="F81" s="69">
        <v>-36800</v>
      </c>
      <c r="G81" s="69">
        <v>2000</v>
      </c>
      <c r="H81" s="78"/>
    </row>
    <row r="82" spans="1:8" x14ac:dyDescent="0.25">
      <c r="A82" s="377">
        <v>18</v>
      </c>
      <c r="B82" s="16" t="s">
        <v>289</v>
      </c>
      <c r="C82" s="16"/>
      <c r="D82" s="29"/>
      <c r="E82" s="109"/>
      <c r="F82" s="114"/>
      <c r="G82" s="53"/>
      <c r="H82" s="78"/>
    </row>
    <row r="83" spans="1:8" x14ac:dyDescent="0.25">
      <c r="A83" s="377"/>
      <c r="B83" s="16" t="s">
        <v>288</v>
      </c>
      <c r="C83" s="16"/>
      <c r="D83" s="29"/>
      <c r="E83" s="109"/>
      <c r="F83" s="114">
        <v>-36800</v>
      </c>
      <c r="G83" s="53">
        <v>2000</v>
      </c>
      <c r="H83" s="78"/>
    </row>
    <row r="84" spans="1:8" x14ac:dyDescent="0.25">
      <c r="A84" s="51">
        <v>19</v>
      </c>
      <c r="B84" s="16" t="s">
        <v>134</v>
      </c>
      <c r="C84" s="16"/>
      <c r="D84" s="29"/>
      <c r="E84" s="109"/>
      <c r="F84" s="123">
        <v>-20300</v>
      </c>
      <c r="G84" s="101">
        <v>-4000</v>
      </c>
      <c r="H84" s="78"/>
    </row>
    <row r="85" spans="1:8" x14ac:dyDescent="0.25">
      <c r="A85" s="51">
        <v>20</v>
      </c>
      <c r="B85" s="16" t="s">
        <v>135</v>
      </c>
      <c r="C85" s="16"/>
      <c r="D85" s="29"/>
      <c r="E85" s="109"/>
      <c r="F85" s="124">
        <v>-16500</v>
      </c>
      <c r="G85" s="122">
        <v>6000</v>
      </c>
      <c r="H85" s="78"/>
    </row>
    <row r="86" spans="1:8" ht="6.4" customHeight="1" x14ac:dyDescent="0.25">
      <c r="A86" s="51"/>
      <c r="C86" s="16"/>
      <c r="D86" s="29"/>
      <c r="E86" s="109"/>
      <c r="F86" s="50"/>
      <c r="G86" s="50"/>
      <c r="H86" s="78"/>
    </row>
    <row r="87" spans="1:8" x14ac:dyDescent="0.25">
      <c r="A87" s="51"/>
      <c r="C87" s="115" t="s">
        <v>290</v>
      </c>
      <c r="D87" s="29"/>
      <c r="E87" s="109"/>
      <c r="F87" s="53"/>
      <c r="G87" s="53"/>
      <c r="H87" s="78"/>
    </row>
    <row r="88" spans="1:8" x14ac:dyDescent="0.25">
      <c r="A88" s="51">
        <v>21</v>
      </c>
      <c r="B88" s="16" t="s">
        <v>291</v>
      </c>
      <c r="C88" s="16"/>
      <c r="D88" s="29"/>
      <c r="E88" s="109"/>
      <c r="F88" s="53">
        <v>209100</v>
      </c>
      <c r="G88" s="53">
        <v>197800</v>
      </c>
      <c r="H88" s="78"/>
    </row>
    <row r="89" spans="1:8" x14ac:dyDescent="0.25">
      <c r="A89" s="51">
        <v>22</v>
      </c>
      <c r="B89" s="16" t="s">
        <v>135</v>
      </c>
      <c r="C89" s="16"/>
      <c r="D89" s="29"/>
      <c r="E89" s="109"/>
      <c r="F89" s="53">
        <v>-16500</v>
      </c>
      <c r="G89" s="53">
        <v>6000</v>
      </c>
      <c r="H89" s="78"/>
    </row>
    <row r="90" spans="1:8" x14ac:dyDescent="0.25">
      <c r="A90" s="51">
        <v>24</v>
      </c>
      <c r="B90" s="16" t="s">
        <v>292</v>
      </c>
      <c r="C90" s="16"/>
      <c r="D90" s="29"/>
      <c r="E90" s="125">
        <v>400</v>
      </c>
      <c r="F90" s="53">
        <v>1900</v>
      </c>
      <c r="G90" s="53">
        <v>500</v>
      </c>
      <c r="H90" s="78"/>
    </row>
    <row r="91" spans="1:8" x14ac:dyDescent="0.25">
      <c r="A91" s="51">
        <v>26</v>
      </c>
      <c r="B91" s="16" t="s">
        <v>293</v>
      </c>
      <c r="C91" s="16"/>
      <c r="D91" s="29"/>
      <c r="E91" s="109"/>
      <c r="F91" s="53">
        <v>2100</v>
      </c>
      <c r="G91" s="53">
        <v>4000</v>
      </c>
      <c r="H91" s="78"/>
    </row>
    <row r="92" spans="1:8" x14ac:dyDescent="0.25">
      <c r="A92" s="51">
        <v>27</v>
      </c>
      <c r="B92" s="16" t="s">
        <v>294</v>
      </c>
      <c r="C92" s="16"/>
      <c r="D92" s="29"/>
      <c r="E92" s="109"/>
      <c r="F92" s="53">
        <v>-2100</v>
      </c>
      <c r="G92" s="53">
        <v>-200</v>
      </c>
      <c r="H92" s="78"/>
    </row>
    <row r="93" spans="1:8" x14ac:dyDescent="0.25">
      <c r="A93" s="51">
        <v>28</v>
      </c>
      <c r="B93" s="16" t="s">
        <v>295</v>
      </c>
      <c r="C93" s="16"/>
      <c r="D93" s="29"/>
      <c r="E93" s="109"/>
      <c r="F93" s="53">
        <v>0</v>
      </c>
      <c r="G93" s="53">
        <v>0</v>
      </c>
      <c r="H93" s="78"/>
    </row>
    <row r="94" spans="1:8" x14ac:dyDescent="0.25">
      <c r="A94" s="51">
        <v>33.1</v>
      </c>
      <c r="B94" s="16" t="s">
        <v>296</v>
      </c>
      <c r="C94" s="16"/>
      <c r="D94" s="29"/>
      <c r="E94" s="109"/>
      <c r="F94" s="53">
        <v>10000</v>
      </c>
      <c r="G94" s="53">
        <v>0</v>
      </c>
      <c r="H94" s="78"/>
    </row>
    <row r="95" spans="1:8" x14ac:dyDescent="0.25">
      <c r="A95" s="51">
        <v>37</v>
      </c>
      <c r="B95" s="16" t="s">
        <v>297</v>
      </c>
      <c r="C95" s="16"/>
      <c r="D95" s="29"/>
      <c r="E95" s="109"/>
      <c r="F95" s="53">
        <v>4900</v>
      </c>
      <c r="G95" s="53">
        <v>1000</v>
      </c>
      <c r="H95" s="78"/>
    </row>
    <row r="96" spans="1:8" x14ac:dyDescent="0.25">
      <c r="A96" s="51">
        <v>38</v>
      </c>
      <c r="B96" s="16" t="s">
        <v>298</v>
      </c>
      <c r="C96" s="16"/>
      <c r="D96" s="29"/>
      <c r="E96" s="109"/>
      <c r="F96" s="53">
        <v>300</v>
      </c>
      <c r="G96" s="53">
        <v>11300</v>
      </c>
      <c r="H96" s="78"/>
    </row>
    <row r="97" spans="1:8" x14ac:dyDescent="0.25">
      <c r="A97" s="46">
        <v>39</v>
      </c>
      <c r="B97" s="68" t="s">
        <v>299</v>
      </c>
      <c r="C97" s="68"/>
      <c r="D97" s="105"/>
      <c r="E97" s="112"/>
      <c r="F97" s="69">
        <v>209400</v>
      </c>
      <c r="G97" s="69">
        <v>209100</v>
      </c>
      <c r="H97" s="78"/>
    </row>
    <row r="98" spans="1:8" x14ac:dyDescent="0.25">
      <c r="A98" s="82"/>
      <c r="B98" s="82"/>
      <c r="C98" s="82"/>
      <c r="D98" s="82"/>
      <c r="E98" s="82"/>
      <c r="F98" s="82"/>
      <c r="G98" s="82"/>
      <c r="H98" s="78"/>
    </row>
    <row r="99" spans="1:8" x14ac:dyDescent="0.25">
      <c r="C99" s="16"/>
      <c r="D99" s="16"/>
      <c r="E99" s="16"/>
      <c r="F99" s="16"/>
      <c r="G99" s="16"/>
    </row>
    <row r="100" spans="1:8" x14ac:dyDescent="0.25">
      <c r="C100" s="16"/>
      <c r="D100" s="16"/>
      <c r="E100" s="16"/>
      <c r="F100" s="16"/>
      <c r="G100" s="16"/>
    </row>
    <row r="101" spans="1:8" x14ac:dyDescent="0.25">
      <c r="C101" s="16"/>
      <c r="D101" s="16"/>
      <c r="E101" s="16"/>
      <c r="F101" s="16"/>
      <c r="G101" s="16"/>
    </row>
    <row r="102" spans="1:8" x14ac:dyDescent="0.25">
      <c r="C102" s="16"/>
      <c r="D102" s="16"/>
      <c r="E102" s="16"/>
      <c r="F102" s="16"/>
      <c r="G102" s="16"/>
    </row>
    <row r="103" spans="1:8" x14ac:dyDescent="0.25">
      <c r="C103" s="16"/>
      <c r="D103" s="16"/>
      <c r="E103" s="16"/>
      <c r="F103" s="16"/>
      <c r="G103" s="16"/>
    </row>
    <row r="104" spans="1:8" x14ac:dyDescent="0.25">
      <c r="C104" s="16"/>
      <c r="D104" s="16"/>
      <c r="E104" s="16"/>
      <c r="F104" s="16"/>
      <c r="G104" s="16"/>
    </row>
    <row r="105" spans="1:8" x14ac:dyDescent="0.25">
      <c r="C105" s="16"/>
      <c r="D105" s="16"/>
      <c r="E105" s="16"/>
      <c r="F105" s="16"/>
      <c r="G105" s="16"/>
    </row>
    <row r="106" spans="1:8" x14ac:dyDescent="0.25">
      <c r="C106" s="16"/>
      <c r="D106" s="16"/>
      <c r="E106" s="16"/>
      <c r="F106" s="16"/>
      <c r="G106" s="16"/>
    </row>
    <row r="107" spans="1:8" x14ac:dyDescent="0.25">
      <c r="C107" s="16"/>
      <c r="D107" s="16"/>
      <c r="E107" s="16"/>
      <c r="F107" s="16"/>
      <c r="G107" s="16"/>
    </row>
    <row r="108" spans="1:8" x14ac:dyDescent="0.25">
      <c r="C108" s="16"/>
      <c r="D108" s="16"/>
      <c r="E108" s="16"/>
      <c r="F108" s="16"/>
      <c r="G108" s="16"/>
    </row>
    <row r="109" spans="1:8" x14ac:dyDescent="0.25">
      <c r="C109" s="16"/>
      <c r="D109" s="16"/>
      <c r="E109" s="16"/>
      <c r="F109" s="16"/>
      <c r="G109" s="16"/>
    </row>
    <row r="110" spans="1:8" x14ac:dyDescent="0.25">
      <c r="C110" s="16"/>
      <c r="D110" s="16"/>
      <c r="E110" s="16"/>
      <c r="F110" s="16"/>
      <c r="G110" s="16"/>
    </row>
    <row r="111" spans="1:8" x14ac:dyDescent="0.25">
      <c r="C111" s="16"/>
      <c r="D111" s="16"/>
      <c r="E111" s="16"/>
      <c r="F111" s="16"/>
      <c r="G111" s="16"/>
    </row>
    <row r="112" spans="1:8"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sheetData>
  <mergeCells count="24">
    <mergeCell ref="B9:C9"/>
    <mergeCell ref="C1:G1"/>
    <mergeCell ref="C3:G3"/>
    <mergeCell ref="C4:G4"/>
    <mergeCell ref="D5:F5"/>
    <mergeCell ref="B8:C8"/>
    <mergeCell ref="A40:A41"/>
    <mergeCell ref="B41:C41"/>
    <mergeCell ref="B11:C11"/>
    <mergeCell ref="B12:C12"/>
    <mergeCell ref="B13:C13"/>
    <mergeCell ref="B14:C14"/>
    <mergeCell ref="B17:C17"/>
    <mergeCell ref="B20:C20"/>
    <mergeCell ref="B21:C21"/>
    <mergeCell ref="B25:C25"/>
    <mergeCell ref="C28:G28"/>
    <mergeCell ref="C30:G30"/>
    <mergeCell ref="C31:G31"/>
    <mergeCell ref="C55:G55"/>
    <mergeCell ref="C57:G57"/>
    <mergeCell ref="C58:G58"/>
    <mergeCell ref="A80:A81"/>
    <mergeCell ref="A82: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zoomScaleNormal="100" workbookViewId="0"/>
  </sheetViews>
  <sheetFormatPr defaultColWidth="8.7109375" defaultRowHeight="15" x14ac:dyDescent="0.25"/>
  <cols>
    <col min="1" max="1" width="19.28515625" customWidth="1"/>
    <col min="2" max="2" width="8.7109375" customWidth="1"/>
    <col min="6" max="6" width="10" customWidth="1"/>
    <col min="10" max="10" width="10.7109375" customWidth="1"/>
    <col min="12" max="12" width="10.7109375" customWidth="1"/>
    <col min="13" max="13" width="9.5703125" customWidth="1"/>
    <col min="14" max="14" width="11.28515625" customWidth="1"/>
    <col min="15" max="15" width="4.7109375" style="78" customWidth="1"/>
    <col min="16" max="16" width="12" customWidth="1"/>
    <col min="25" max="25" width="10.5703125" customWidth="1"/>
    <col min="27" max="27" width="10.42578125" bestFit="1" customWidth="1"/>
    <col min="28" max="28" width="9.7109375" bestFit="1" customWidth="1"/>
    <col min="29" max="29" width="10.5703125" bestFit="1" customWidth="1"/>
    <col min="30" max="30" width="4.7109375" style="78" customWidth="1"/>
    <col min="31" max="31" width="11.7109375" customWidth="1"/>
    <col min="32" max="32" width="9.5703125" bestFit="1" customWidth="1"/>
    <col min="35" max="35" width="9.5703125" bestFit="1" customWidth="1"/>
    <col min="40" max="40" width="11.28515625" customWidth="1"/>
    <col min="42" max="42" width="10.42578125" bestFit="1" customWidth="1"/>
    <col min="43" max="43" width="9.7109375" bestFit="1" customWidth="1"/>
    <col min="44" max="44" width="10.5703125" bestFit="1" customWidth="1"/>
    <col min="45" max="45" width="4.7109375" style="78" customWidth="1"/>
    <col min="46" max="46" width="13.7109375" customWidth="1"/>
    <col min="55" max="55" width="11.28515625" customWidth="1"/>
    <col min="56" max="56" width="8.7109375" customWidth="1"/>
    <col min="57" max="57" width="10.42578125" bestFit="1" customWidth="1"/>
    <col min="58" max="58" width="9.7109375" bestFit="1" customWidth="1"/>
    <col min="59" max="59" width="10.5703125" bestFit="1" customWidth="1"/>
    <col min="60" max="60" width="4.7109375" style="78" customWidth="1"/>
    <col min="61" max="61" width="11.7109375" customWidth="1"/>
    <col min="70" max="70" width="10.5703125" customWidth="1"/>
    <col min="72" max="72" width="10.42578125" bestFit="1" customWidth="1"/>
    <col min="73" max="73" width="9.7109375" bestFit="1" customWidth="1"/>
    <col min="74" max="74" width="10.5703125" bestFit="1" customWidth="1"/>
    <col min="75" max="75" width="4.7109375" style="78" customWidth="1"/>
    <col min="76" max="76" width="12.28515625" customWidth="1"/>
    <col min="85" max="85" width="10.7109375" customWidth="1"/>
    <col min="87" max="87" width="10.42578125" bestFit="1" customWidth="1"/>
    <col min="88" max="88" width="9.7109375" bestFit="1" customWidth="1"/>
    <col min="89" max="89" width="10.5703125" bestFit="1" customWidth="1"/>
    <col min="90" max="90" width="4.7109375" style="78" customWidth="1"/>
    <col min="91" max="91" width="29.42578125" bestFit="1" customWidth="1"/>
  </cols>
  <sheetData>
    <row r="1" spans="1:89" ht="15.75" x14ac:dyDescent="0.25">
      <c r="A1" s="16" t="s">
        <v>36</v>
      </c>
      <c r="C1" s="374" t="s">
        <v>464</v>
      </c>
      <c r="D1" s="374"/>
      <c r="E1" s="374"/>
      <c r="F1" s="374"/>
      <c r="G1" s="374"/>
      <c r="H1" s="374"/>
      <c r="I1" s="374"/>
      <c r="J1" s="374"/>
      <c r="K1" s="374"/>
      <c r="P1" s="16" t="s">
        <v>81</v>
      </c>
      <c r="R1" s="374" t="s">
        <v>464</v>
      </c>
      <c r="S1" s="374"/>
      <c r="T1" s="374"/>
      <c r="U1" s="374"/>
      <c r="V1" s="374"/>
      <c r="W1" s="374"/>
      <c r="X1" s="374"/>
      <c r="Y1" s="374"/>
      <c r="Z1" s="374"/>
      <c r="AE1" s="16" t="s">
        <v>83</v>
      </c>
      <c r="AG1" s="374" t="s">
        <v>464</v>
      </c>
      <c r="AH1" s="374"/>
      <c r="AI1" s="374"/>
      <c r="AJ1" s="374"/>
      <c r="AK1" s="374"/>
      <c r="AL1" s="374"/>
      <c r="AM1" s="374"/>
      <c r="AN1" s="374"/>
      <c r="AO1" s="374"/>
      <c r="AT1" s="16" t="s">
        <v>82</v>
      </c>
      <c r="AV1" s="374" t="s">
        <v>464</v>
      </c>
      <c r="AW1" s="374"/>
      <c r="AX1" s="374"/>
      <c r="AY1" s="374"/>
      <c r="AZ1" s="374"/>
      <c r="BA1" s="374"/>
      <c r="BB1" s="374"/>
      <c r="BC1" s="374"/>
      <c r="BD1" s="374"/>
      <c r="BI1" s="16" t="s">
        <v>89</v>
      </c>
      <c r="BK1" s="374" t="s">
        <v>464</v>
      </c>
      <c r="BL1" s="374"/>
      <c r="BM1" s="374"/>
      <c r="BN1" s="374"/>
      <c r="BO1" s="374"/>
      <c r="BP1" s="374"/>
      <c r="BQ1" s="374"/>
      <c r="BR1" s="374"/>
      <c r="BS1" s="374"/>
      <c r="BX1" s="16" t="s">
        <v>95</v>
      </c>
      <c r="BZ1" s="374" t="s">
        <v>464</v>
      </c>
      <c r="CA1" s="374"/>
      <c r="CB1" s="374"/>
      <c r="CC1" s="374"/>
      <c r="CD1" s="374"/>
      <c r="CE1" s="374"/>
      <c r="CF1" s="374"/>
      <c r="CG1" s="374"/>
      <c r="CH1" s="374"/>
    </row>
    <row r="2" spans="1:89" ht="5.0999999999999996" customHeight="1" x14ac:dyDescent="0.25">
      <c r="T2" s="30"/>
    </row>
    <row r="3" spans="1:89" ht="21" x14ac:dyDescent="0.35">
      <c r="A3" s="16"/>
      <c r="B3" s="16"/>
      <c r="C3" s="375" t="s">
        <v>6</v>
      </c>
      <c r="D3" s="375"/>
      <c r="E3" s="375"/>
      <c r="F3" s="375"/>
      <c r="G3" s="375"/>
      <c r="H3" s="375"/>
      <c r="I3" s="375"/>
      <c r="J3" s="375"/>
      <c r="K3" s="375"/>
      <c r="P3" s="16"/>
      <c r="Q3" s="16"/>
      <c r="R3" s="375" t="s">
        <v>64</v>
      </c>
      <c r="S3" s="375"/>
      <c r="T3" s="375"/>
      <c r="U3" s="375"/>
      <c r="V3" s="375"/>
      <c r="W3" s="375"/>
      <c r="X3" s="375"/>
      <c r="Y3" s="375"/>
      <c r="Z3" s="375"/>
      <c r="AE3" s="16"/>
      <c r="AF3" s="16"/>
      <c r="AG3" s="375" t="s">
        <v>75</v>
      </c>
      <c r="AH3" s="375"/>
      <c r="AI3" s="375"/>
      <c r="AJ3" s="375"/>
      <c r="AK3" s="375"/>
      <c r="AL3" s="375"/>
      <c r="AM3" s="375"/>
      <c r="AN3" s="375"/>
      <c r="AO3" s="375"/>
      <c r="AT3" s="16"/>
      <c r="AU3" s="16"/>
      <c r="AV3" s="375" t="s">
        <v>109</v>
      </c>
      <c r="AW3" s="375"/>
      <c r="AX3" s="375"/>
      <c r="AY3" s="375"/>
      <c r="AZ3" s="375"/>
      <c r="BA3" s="375"/>
      <c r="BB3" s="375"/>
      <c r="BC3" s="375"/>
      <c r="BD3" s="375"/>
      <c r="BI3" s="16"/>
      <c r="BJ3" s="16"/>
      <c r="BK3" s="375" t="s">
        <v>85</v>
      </c>
      <c r="BL3" s="375"/>
      <c r="BM3" s="375"/>
      <c r="BN3" s="375"/>
      <c r="BO3" s="375"/>
      <c r="BP3" s="375"/>
      <c r="BQ3" s="375"/>
      <c r="BR3" s="375"/>
      <c r="BS3" s="375"/>
      <c r="BX3" s="16"/>
      <c r="BY3" s="16"/>
      <c r="BZ3" s="375" t="s">
        <v>91</v>
      </c>
      <c r="CA3" s="375"/>
      <c r="CB3" s="375"/>
      <c r="CC3" s="375"/>
      <c r="CD3" s="375"/>
      <c r="CE3" s="375"/>
      <c r="CF3" s="375"/>
      <c r="CG3" s="375"/>
      <c r="CH3" s="375"/>
    </row>
    <row r="4" spans="1:89" ht="15" customHeight="1" x14ac:dyDescent="0.25">
      <c r="B4" s="16"/>
      <c r="C4" s="422" t="s">
        <v>97</v>
      </c>
      <c r="D4" s="422"/>
      <c r="E4" s="422"/>
      <c r="F4" s="422"/>
      <c r="G4" s="422"/>
      <c r="H4" s="422"/>
      <c r="I4" s="422"/>
      <c r="J4" s="422"/>
      <c r="K4" s="422"/>
      <c r="Q4" s="16"/>
      <c r="R4" s="422" t="s">
        <v>97</v>
      </c>
      <c r="S4" s="422"/>
      <c r="T4" s="422"/>
      <c r="U4" s="422"/>
      <c r="V4" s="422"/>
      <c r="W4" s="422"/>
      <c r="X4" s="422"/>
      <c r="Y4" s="422"/>
      <c r="Z4" s="422"/>
      <c r="AF4" s="16"/>
      <c r="AG4" s="422" t="s">
        <v>97</v>
      </c>
      <c r="AH4" s="422"/>
      <c r="AI4" s="422"/>
      <c r="AJ4" s="422"/>
      <c r="AK4" s="422"/>
      <c r="AL4" s="422"/>
      <c r="AM4" s="422"/>
      <c r="AN4" s="422"/>
      <c r="AO4" s="422"/>
      <c r="AU4" s="16"/>
      <c r="AV4" s="422" t="s">
        <v>97</v>
      </c>
      <c r="AW4" s="422"/>
      <c r="AX4" s="422"/>
      <c r="AY4" s="422"/>
      <c r="AZ4" s="422"/>
      <c r="BA4" s="422"/>
      <c r="BB4" s="422"/>
      <c r="BC4" s="422"/>
      <c r="BD4" s="422"/>
      <c r="BJ4" s="16"/>
      <c r="BK4" s="422" t="s">
        <v>97</v>
      </c>
      <c r="BL4" s="422"/>
      <c r="BM4" s="422"/>
      <c r="BN4" s="422"/>
      <c r="BO4" s="422"/>
      <c r="BP4" s="422"/>
      <c r="BQ4" s="422"/>
      <c r="BR4" s="422"/>
      <c r="BS4" s="422"/>
      <c r="BY4" s="16"/>
      <c r="BZ4" s="422" t="s">
        <v>97</v>
      </c>
      <c r="CA4" s="422"/>
      <c r="CB4" s="422"/>
      <c r="CC4" s="422"/>
      <c r="CD4" s="422"/>
      <c r="CE4" s="422"/>
      <c r="CF4" s="422"/>
      <c r="CG4" s="422"/>
      <c r="CH4" s="422"/>
    </row>
    <row r="5" spans="1:89" ht="5.0999999999999996" customHeight="1" x14ac:dyDescent="0.25"/>
    <row r="6" spans="1:89" ht="15" customHeight="1" x14ac:dyDescent="0.25">
      <c r="A6" s="409"/>
      <c r="B6" s="410"/>
      <c r="C6" s="413" t="s">
        <v>8</v>
      </c>
      <c r="D6" s="414"/>
      <c r="E6" s="415"/>
      <c r="F6" s="413" t="s">
        <v>24</v>
      </c>
      <c r="G6" s="414"/>
      <c r="H6" s="414"/>
      <c r="I6" s="414"/>
      <c r="J6" s="414"/>
      <c r="K6" s="415"/>
      <c r="L6" s="36"/>
      <c r="M6" s="36"/>
      <c r="N6" s="2" t="s">
        <v>17</v>
      </c>
      <c r="P6" s="409"/>
      <c r="Q6" s="410"/>
      <c r="R6" s="413" t="s">
        <v>8</v>
      </c>
      <c r="S6" s="414"/>
      <c r="T6" s="415"/>
      <c r="U6" s="413" t="s">
        <v>24</v>
      </c>
      <c r="V6" s="414"/>
      <c r="W6" s="414"/>
      <c r="X6" s="414"/>
      <c r="Y6" s="414"/>
      <c r="Z6" s="415"/>
      <c r="AA6" s="36"/>
      <c r="AB6" s="36"/>
      <c r="AC6" s="2" t="s">
        <v>17</v>
      </c>
      <c r="AE6" s="409"/>
      <c r="AF6" s="410"/>
      <c r="AG6" s="413" t="s">
        <v>8</v>
      </c>
      <c r="AH6" s="414"/>
      <c r="AI6" s="415"/>
      <c r="AJ6" s="413" t="s">
        <v>24</v>
      </c>
      <c r="AK6" s="414"/>
      <c r="AL6" s="414"/>
      <c r="AM6" s="414"/>
      <c r="AN6" s="414"/>
      <c r="AO6" s="415"/>
      <c r="AP6" s="36"/>
      <c r="AQ6" s="36"/>
      <c r="AR6" s="2" t="s">
        <v>17</v>
      </c>
      <c r="AT6" s="409"/>
      <c r="AU6" s="410"/>
      <c r="AV6" s="413" t="s">
        <v>8</v>
      </c>
      <c r="AW6" s="414"/>
      <c r="AX6" s="415"/>
      <c r="AY6" s="413" t="s">
        <v>24</v>
      </c>
      <c r="AZ6" s="414"/>
      <c r="BA6" s="414"/>
      <c r="BB6" s="414"/>
      <c r="BC6" s="414"/>
      <c r="BD6" s="415"/>
      <c r="BE6" s="36"/>
      <c r="BF6" s="36"/>
      <c r="BG6" s="2" t="s">
        <v>17</v>
      </c>
      <c r="BI6" s="409"/>
      <c r="BJ6" s="410"/>
      <c r="BK6" s="413" t="s">
        <v>8</v>
      </c>
      <c r="BL6" s="414"/>
      <c r="BM6" s="415"/>
      <c r="BN6" s="413" t="s">
        <v>24</v>
      </c>
      <c r="BO6" s="414"/>
      <c r="BP6" s="414"/>
      <c r="BQ6" s="414"/>
      <c r="BR6" s="414"/>
      <c r="BS6" s="415"/>
      <c r="BT6" s="36"/>
      <c r="BU6" s="36"/>
      <c r="BV6" s="2" t="s">
        <v>17</v>
      </c>
      <c r="BX6" s="409"/>
      <c r="BY6" s="410"/>
      <c r="BZ6" s="413" t="s">
        <v>8</v>
      </c>
      <c r="CA6" s="414"/>
      <c r="CB6" s="415"/>
      <c r="CC6" s="413" t="s">
        <v>24</v>
      </c>
      <c r="CD6" s="414"/>
      <c r="CE6" s="414"/>
      <c r="CF6" s="414"/>
      <c r="CG6" s="414"/>
      <c r="CH6" s="415"/>
      <c r="CI6" s="36"/>
      <c r="CJ6" s="36"/>
      <c r="CK6" s="2" t="s">
        <v>17</v>
      </c>
    </row>
    <row r="7" spans="1:89" ht="15" customHeight="1" x14ac:dyDescent="0.25">
      <c r="A7" s="423" t="s">
        <v>9</v>
      </c>
      <c r="B7" s="424"/>
      <c r="C7" s="17"/>
      <c r="D7" s="17"/>
      <c r="E7" s="17"/>
      <c r="F7" s="413" t="s">
        <v>21</v>
      </c>
      <c r="G7" s="415"/>
      <c r="H7" s="413" t="s">
        <v>22</v>
      </c>
      <c r="I7" s="415"/>
      <c r="J7" s="413" t="s">
        <v>23</v>
      </c>
      <c r="K7" s="415"/>
      <c r="L7" s="17" t="s">
        <v>13</v>
      </c>
      <c r="M7" s="17"/>
      <c r="N7" s="17" t="s">
        <v>18</v>
      </c>
      <c r="P7" s="423" t="s">
        <v>9</v>
      </c>
      <c r="Q7" s="424"/>
      <c r="R7" s="17"/>
      <c r="S7" s="17"/>
      <c r="T7" s="17"/>
      <c r="U7" s="413" t="s">
        <v>21</v>
      </c>
      <c r="V7" s="415"/>
      <c r="W7" s="413" t="s">
        <v>22</v>
      </c>
      <c r="X7" s="415"/>
      <c r="Y7" s="413" t="s">
        <v>23</v>
      </c>
      <c r="Z7" s="415"/>
      <c r="AA7" s="17" t="s">
        <v>13</v>
      </c>
      <c r="AB7" s="17"/>
      <c r="AC7" s="17" t="s">
        <v>18</v>
      </c>
      <c r="AE7" s="423" t="s">
        <v>9</v>
      </c>
      <c r="AF7" s="424"/>
      <c r="AG7" s="17"/>
      <c r="AH7" s="17"/>
      <c r="AI7" s="17"/>
      <c r="AJ7" s="413" t="s">
        <v>21</v>
      </c>
      <c r="AK7" s="415"/>
      <c r="AL7" s="413" t="s">
        <v>22</v>
      </c>
      <c r="AM7" s="415"/>
      <c r="AN7" s="413" t="s">
        <v>23</v>
      </c>
      <c r="AO7" s="415"/>
      <c r="AP7" s="17" t="s">
        <v>13</v>
      </c>
      <c r="AQ7" s="17"/>
      <c r="AR7" s="17" t="s">
        <v>18</v>
      </c>
      <c r="AT7" s="423" t="s">
        <v>9</v>
      </c>
      <c r="AU7" s="424"/>
      <c r="AV7" s="17"/>
      <c r="AW7" s="17"/>
      <c r="AX7" s="17"/>
      <c r="AY7" s="413" t="s">
        <v>21</v>
      </c>
      <c r="AZ7" s="415"/>
      <c r="BA7" s="413" t="s">
        <v>22</v>
      </c>
      <c r="BB7" s="415"/>
      <c r="BC7" s="413" t="s">
        <v>23</v>
      </c>
      <c r="BD7" s="415"/>
      <c r="BE7" s="17" t="s">
        <v>13</v>
      </c>
      <c r="BF7" s="17"/>
      <c r="BG7" s="17" t="s">
        <v>18</v>
      </c>
      <c r="BI7" s="423" t="s">
        <v>9</v>
      </c>
      <c r="BJ7" s="424"/>
      <c r="BK7" s="17"/>
      <c r="BL7" s="17"/>
      <c r="BM7" s="17"/>
      <c r="BN7" s="413" t="s">
        <v>21</v>
      </c>
      <c r="BO7" s="415"/>
      <c r="BP7" s="413" t="s">
        <v>22</v>
      </c>
      <c r="BQ7" s="415"/>
      <c r="BR7" s="413" t="s">
        <v>23</v>
      </c>
      <c r="BS7" s="415"/>
      <c r="BT7" s="17" t="s">
        <v>13</v>
      </c>
      <c r="BU7" s="17"/>
      <c r="BV7" s="17" t="s">
        <v>18</v>
      </c>
      <c r="BX7" s="423" t="s">
        <v>9</v>
      </c>
      <c r="BY7" s="424"/>
      <c r="BZ7" s="17"/>
      <c r="CA7" s="17"/>
      <c r="CB7" s="17"/>
      <c r="CC7" s="413" t="s">
        <v>21</v>
      </c>
      <c r="CD7" s="415"/>
      <c r="CE7" s="413" t="s">
        <v>22</v>
      </c>
      <c r="CF7" s="415"/>
      <c r="CG7" s="413" t="s">
        <v>23</v>
      </c>
      <c r="CH7" s="415"/>
      <c r="CI7" s="17" t="s">
        <v>13</v>
      </c>
      <c r="CJ7" s="17"/>
      <c r="CK7" s="17" t="s">
        <v>18</v>
      </c>
    </row>
    <row r="8" spans="1:89" ht="15" customHeight="1" x14ac:dyDescent="0.25">
      <c r="A8" s="423" t="s">
        <v>10</v>
      </c>
      <c r="B8" s="424"/>
      <c r="C8" s="17"/>
      <c r="D8" s="17"/>
      <c r="E8" s="17"/>
      <c r="F8" s="17"/>
      <c r="G8" s="17"/>
      <c r="H8" s="17"/>
      <c r="I8" s="17"/>
      <c r="J8" s="17"/>
      <c r="K8" s="17"/>
      <c r="L8" s="17" t="s">
        <v>14</v>
      </c>
      <c r="M8" s="17" t="s">
        <v>1</v>
      </c>
      <c r="N8" s="17" t="s">
        <v>19</v>
      </c>
      <c r="P8" s="423" t="s">
        <v>10</v>
      </c>
      <c r="Q8" s="424"/>
      <c r="R8" s="17"/>
      <c r="S8" s="17"/>
      <c r="T8" s="17"/>
      <c r="U8" s="17"/>
      <c r="V8" s="17"/>
      <c r="W8" s="17"/>
      <c r="X8" s="17"/>
      <c r="Y8" s="17"/>
      <c r="Z8" s="17"/>
      <c r="AA8" s="17" t="s">
        <v>14</v>
      </c>
      <c r="AB8" s="17" t="s">
        <v>1</v>
      </c>
      <c r="AC8" s="17" t="s">
        <v>19</v>
      </c>
      <c r="AE8" s="423" t="s">
        <v>10</v>
      </c>
      <c r="AF8" s="424"/>
      <c r="AG8" s="17"/>
      <c r="AH8" s="17"/>
      <c r="AI8" s="17"/>
      <c r="AJ8" s="17"/>
      <c r="AK8" s="17"/>
      <c r="AL8" s="17"/>
      <c r="AM8" s="17"/>
      <c r="AN8" s="17"/>
      <c r="AO8" s="17"/>
      <c r="AP8" s="17" t="s">
        <v>14</v>
      </c>
      <c r="AQ8" s="17" t="s">
        <v>1</v>
      </c>
      <c r="AR8" s="17" t="s">
        <v>19</v>
      </c>
      <c r="AT8" s="423" t="s">
        <v>10</v>
      </c>
      <c r="AU8" s="424"/>
      <c r="AV8" s="17"/>
      <c r="AW8" s="17"/>
      <c r="AX8" s="17"/>
      <c r="AY8" s="17"/>
      <c r="AZ8" s="17"/>
      <c r="BA8" s="17"/>
      <c r="BB8" s="17"/>
      <c r="BC8" s="17"/>
      <c r="BD8" s="17"/>
      <c r="BE8" s="17" t="s">
        <v>14</v>
      </c>
      <c r="BF8" s="17" t="s">
        <v>1</v>
      </c>
      <c r="BG8" s="17" t="s">
        <v>19</v>
      </c>
      <c r="BI8" s="423" t="s">
        <v>10</v>
      </c>
      <c r="BJ8" s="424"/>
      <c r="BK8" s="17"/>
      <c r="BL8" s="17"/>
      <c r="BM8" s="17"/>
      <c r="BN8" s="17"/>
      <c r="BO8" s="17"/>
      <c r="BP8" s="17"/>
      <c r="BQ8" s="17"/>
      <c r="BR8" s="17"/>
      <c r="BS8" s="17"/>
      <c r="BT8" s="17" t="s">
        <v>14</v>
      </c>
      <c r="BU8" s="17" t="s">
        <v>1</v>
      </c>
      <c r="BV8" s="17" t="s">
        <v>19</v>
      </c>
      <c r="BX8" s="423" t="s">
        <v>10</v>
      </c>
      <c r="BY8" s="424"/>
      <c r="BZ8" s="17"/>
      <c r="CA8" s="17"/>
      <c r="CB8" s="17"/>
      <c r="CC8" s="17"/>
      <c r="CD8" s="17"/>
      <c r="CE8" s="17"/>
      <c r="CF8" s="17"/>
      <c r="CG8" s="17"/>
      <c r="CH8" s="17"/>
      <c r="CI8" s="17" t="s">
        <v>14</v>
      </c>
      <c r="CJ8" s="17" t="s">
        <v>1</v>
      </c>
      <c r="CK8" s="17" t="s">
        <v>19</v>
      </c>
    </row>
    <row r="9" spans="1:89" ht="15" customHeight="1" x14ac:dyDescent="0.25">
      <c r="A9" s="425" t="s">
        <v>11</v>
      </c>
      <c r="B9" s="426"/>
      <c r="C9" s="17" t="s">
        <v>20</v>
      </c>
      <c r="D9" s="17"/>
      <c r="E9" s="17"/>
      <c r="F9" s="17" t="s">
        <v>20</v>
      </c>
      <c r="G9" s="17"/>
      <c r="H9" s="17" t="s">
        <v>20</v>
      </c>
      <c r="I9" s="17"/>
      <c r="J9" s="17" t="s">
        <v>20</v>
      </c>
      <c r="K9" s="17"/>
      <c r="L9" s="17" t="s">
        <v>15</v>
      </c>
      <c r="M9" s="17" t="s">
        <v>3</v>
      </c>
      <c r="N9" s="17" t="s">
        <v>20</v>
      </c>
      <c r="P9" s="425" t="s">
        <v>11</v>
      </c>
      <c r="Q9" s="426"/>
      <c r="R9" s="17" t="s">
        <v>20</v>
      </c>
      <c r="S9" s="17"/>
      <c r="T9" s="17"/>
      <c r="U9" s="17" t="s">
        <v>20</v>
      </c>
      <c r="V9" s="17"/>
      <c r="W9" s="17" t="s">
        <v>20</v>
      </c>
      <c r="X9" s="17"/>
      <c r="Y9" s="17" t="s">
        <v>20</v>
      </c>
      <c r="Z9" s="17"/>
      <c r="AA9" s="17" t="s">
        <v>15</v>
      </c>
      <c r="AB9" s="17" t="s">
        <v>3</v>
      </c>
      <c r="AC9" s="17" t="s">
        <v>20</v>
      </c>
      <c r="AE9" s="425" t="s">
        <v>11</v>
      </c>
      <c r="AF9" s="426"/>
      <c r="AG9" s="17" t="s">
        <v>20</v>
      </c>
      <c r="AH9" s="17"/>
      <c r="AI9" s="17"/>
      <c r="AJ9" s="17" t="s">
        <v>20</v>
      </c>
      <c r="AK9" s="17"/>
      <c r="AL9" s="17" t="s">
        <v>20</v>
      </c>
      <c r="AM9" s="17"/>
      <c r="AN9" s="17" t="s">
        <v>20</v>
      </c>
      <c r="AO9" s="17"/>
      <c r="AP9" s="17" t="s">
        <v>15</v>
      </c>
      <c r="AQ9" s="17" t="s">
        <v>3</v>
      </c>
      <c r="AR9" s="17" t="s">
        <v>20</v>
      </c>
      <c r="AT9" s="425" t="s">
        <v>11</v>
      </c>
      <c r="AU9" s="426"/>
      <c r="AV9" s="17" t="s">
        <v>20</v>
      </c>
      <c r="AW9" s="17"/>
      <c r="AX9" s="17"/>
      <c r="AY9" s="17" t="s">
        <v>20</v>
      </c>
      <c r="AZ9" s="17"/>
      <c r="BA9" s="17" t="s">
        <v>20</v>
      </c>
      <c r="BB9" s="17"/>
      <c r="BC9" s="17" t="s">
        <v>20</v>
      </c>
      <c r="BD9" s="17"/>
      <c r="BE9" s="17" t="s">
        <v>15</v>
      </c>
      <c r="BF9" s="17" t="s">
        <v>3</v>
      </c>
      <c r="BG9" s="17" t="s">
        <v>20</v>
      </c>
      <c r="BI9" s="425" t="s">
        <v>11</v>
      </c>
      <c r="BJ9" s="426"/>
      <c r="BK9" s="17" t="s">
        <v>20</v>
      </c>
      <c r="BL9" s="17"/>
      <c r="BM9" s="17"/>
      <c r="BN9" s="17" t="s">
        <v>20</v>
      </c>
      <c r="BO9" s="17"/>
      <c r="BP9" s="17" t="s">
        <v>20</v>
      </c>
      <c r="BQ9" s="17"/>
      <c r="BR9" s="17" t="s">
        <v>20</v>
      </c>
      <c r="BS9" s="17"/>
      <c r="BT9" s="17" t="s">
        <v>15</v>
      </c>
      <c r="BU9" s="17" t="s">
        <v>3</v>
      </c>
      <c r="BV9" s="17" t="s">
        <v>20</v>
      </c>
      <c r="BX9" s="425" t="s">
        <v>11</v>
      </c>
      <c r="BY9" s="426"/>
      <c r="BZ9" s="17" t="s">
        <v>20</v>
      </c>
      <c r="CA9" s="17"/>
      <c r="CB9" s="17"/>
      <c r="CC9" s="17" t="s">
        <v>20</v>
      </c>
      <c r="CD9" s="17"/>
      <c r="CE9" s="17" t="s">
        <v>20</v>
      </c>
      <c r="CF9" s="17"/>
      <c r="CG9" s="17" t="s">
        <v>20</v>
      </c>
      <c r="CH9" s="17"/>
      <c r="CI9" s="17" t="s">
        <v>15</v>
      </c>
      <c r="CJ9" s="17" t="s">
        <v>3</v>
      </c>
      <c r="CK9" s="17" t="s">
        <v>20</v>
      </c>
    </row>
    <row r="10" spans="1:89" ht="15" customHeight="1" x14ac:dyDescent="0.25">
      <c r="A10" s="425" t="s">
        <v>12</v>
      </c>
      <c r="B10" s="426"/>
      <c r="C10" s="3" t="s">
        <v>7</v>
      </c>
      <c r="D10" s="17" t="s">
        <v>2</v>
      </c>
      <c r="E10" s="3" t="s">
        <v>3</v>
      </c>
      <c r="F10" s="3" t="s">
        <v>7</v>
      </c>
      <c r="G10" s="17" t="s">
        <v>2</v>
      </c>
      <c r="H10" s="3" t="s">
        <v>7</v>
      </c>
      <c r="I10" s="17" t="s">
        <v>2</v>
      </c>
      <c r="J10" s="3" t="s">
        <v>7</v>
      </c>
      <c r="K10" s="17" t="s">
        <v>2</v>
      </c>
      <c r="L10" s="3" t="s">
        <v>4</v>
      </c>
      <c r="M10" s="3" t="s">
        <v>16</v>
      </c>
      <c r="N10" s="3" t="s">
        <v>7</v>
      </c>
      <c r="P10" s="425" t="s">
        <v>12</v>
      </c>
      <c r="Q10" s="426"/>
      <c r="R10" s="3" t="s">
        <v>7</v>
      </c>
      <c r="S10" s="17" t="s">
        <v>2</v>
      </c>
      <c r="T10" s="3" t="s">
        <v>3</v>
      </c>
      <c r="U10" s="3" t="s">
        <v>7</v>
      </c>
      <c r="V10" s="17" t="s">
        <v>2</v>
      </c>
      <c r="W10" s="3" t="s">
        <v>7</v>
      </c>
      <c r="X10" s="17" t="s">
        <v>2</v>
      </c>
      <c r="Y10" s="3" t="s">
        <v>7</v>
      </c>
      <c r="Z10" s="17" t="s">
        <v>2</v>
      </c>
      <c r="AA10" s="3" t="s">
        <v>4</v>
      </c>
      <c r="AB10" s="3" t="s">
        <v>16</v>
      </c>
      <c r="AC10" s="3" t="s">
        <v>7</v>
      </c>
      <c r="AE10" s="425" t="s">
        <v>12</v>
      </c>
      <c r="AF10" s="426"/>
      <c r="AG10" s="3" t="s">
        <v>7</v>
      </c>
      <c r="AH10" s="17" t="s">
        <v>2</v>
      </c>
      <c r="AI10" s="3" t="s">
        <v>3</v>
      </c>
      <c r="AJ10" s="3" t="s">
        <v>7</v>
      </c>
      <c r="AK10" s="17" t="s">
        <v>2</v>
      </c>
      <c r="AL10" s="3" t="s">
        <v>7</v>
      </c>
      <c r="AM10" s="17" t="s">
        <v>2</v>
      </c>
      <c r="AN10" s="3" t="s">
        <v>7</v>
      </c>
      <c r="AO10" s="17" t="s">
        <v>2</v>
      </c>
      <c r="AP10" s="3" t="s">
        <v>4</v>
      </c>
      <c r="AQ10" s="3" t="s">
        <v>16</v>
      </c>
      <c r="AR10" s="3" t="s">
        <v>7</v>
      </c>
      <c r="AT10" s="425" t="s">
        <v>12</v>
      </c>
      <c r="AU10" s="426"/>
      <c r="AV10" s="3" t="s">
        <v>7</v>
      </c>
      <c r="AW10" s="17" t="s">
        <v>2</v>
      </c>
      <c r="AX10" s="3" t="s">
        <v>3</v>
      </c>
      <c r="AY10" s="3" t="s">
        <v>7</v>
      </c>
      <c r="AZ10" s="17" t="s">
        <v>2</v>
      </c>
      <c r="BA10" s="3" t="s">
        <v>7</v>
      </c>
      <c r="BB10" s="17" t="s">
        <v>2</v>
      </c>
      <c r="BC10" s="3" t="s">
        <v>7</v>
      </c>
      <c r="BD10" s="17" t="s">
        <v>2</v>
      </c>
      <c r="BE10" s="3" t="s">
        <v>4</v>
      </c>
      <c r="BF10" s="3" t="s">
        <v>16</v>
      </c>
      <c r="BG10" s="3" t="s">
        <v>7</v>
      </c>
      <c r="BI10" s="425" t="s">
        <v>12</v>
      </c>
      <c r="BJ10" s="426"/>
      <c r="BK10" s="3" t="s">
        <v>7</v>
      </c>
      <c r="BL10" s="17" t="s">
        <v>2</v>
      </c>
      <c r="BM10" s="3" t="s">
        <v>3</v>
      </c>
      <c r="BN10" s="3" t="s">
        <v>7</v>
      </c>
      <c r="BO10" s="17" t="s">
        <v>2</v>
      </c>
      <c r="BP10" s="3" t="s">
        <v>7</v>
      </c>
      <c r="BQ10" s="17" t="s">
        <v>2</v>
      </c>
      <c r="BR10" s="3" t="s">
        <v>7</v>
      </c>
      <c r="BS10" s="17" t="s">
        <v>2</v>
      </c>
      <c r="BT10" s="3" t="s">
        <v>4</v>
      </c>
      <c r="BU10" s="3" t="s">
        <v>16</v>
      </c>
      <c r="BV10" s="3" t="s">
        <v>7</v>
      </c>
      <c r="BX10" s="425" t="s">
        <v>12</v>
      </c>
      <c r="BY10" s="426"/>
      <c r="BZ10" s="3" t="s">
        <v>7</v>
      </c>
      <c r="CA10" s="17" t="s">
        <v>2</v>
      </c>
      <c r="CB10" s="3" t="s">
        <v>3</v>
      </c>
      <c r="CC10" s="3" t="s">
        <v>7</v>
      </c>
      <c r="CD10" s="17" t="s">
        <v>2</v>
      </c>
      <c r="CE10" s="3" t="s">
        <v>7</v>
      </c>
      <c r="CF10" s="17" t="s">
        <v>2</v>
      </c>
      <c r="CG10" s="3" t="s">
        <v>7</v>
      </c>
      <c r="CH10" s="17" t="s">
        <v>2</v>
      </c>
      <c r="CI10" s="3" t="s">
        <v>4</v>
      </c>
      <c r="CJ10" s="3" t="s">
        <v>16</v>
      </c>
      <c r="CK10" s="3" t="s">
        <v>7</v>
      </c>
    </row>
    <row r="11" spans="1:89" ht="15" customHeight="1" x14ac:dyDescent="0.25">
      <c r="A11" s="400"/>
      <c r="B11" s="402"/>
      <c r="C11" s="18">
        <v>1</v>
      </c>
      <c r="D11" s="18">
        <v>2</v>
      </c>
      <c r="E11" s="18">
        <v>3</v>
      </c>
      <c r="F11" s="18">
        <v>4</v>
      </c>
      <c r="G11" s="18">
        <v>5</v>
      </c>
      <c r="H11" s="18">
        <v>6</v>
      </c>
      <c r="I11" s="18">
        <v>7</v>
      </c>
      <c r="J11" s="18">
        <v>8</v>
      </c>
      <c r="K11" s="18">
        <v>9</v>
      </c>
      <c r="L11" s="18">
        <v>10</v>
      </c>
      <c r="M11" s="18">
        <v>11</v>
      </c>
      <c r="N11" s="18">
        <v>12</v>
      </c>
      <c r="P11" s="400"/>
      <c r="Q11" s="402"/>
      <c r="R11" s="18">
        <v>1</v>
      </c>
      <c r="S11" s="18">
        <v>2</v>
      </c>
      <c r="T11" s="18">
        <v>3</v>
      </c>
      <c r="U11" s="18">
        <v>4</v>
      </c>
      <c r="V11" s="18">
        <v>5</v>
      </c>
      <c r="W11" s="18">
        <v>6</v>
      </c>
      <c r="X11" s="18">
        <v>7</v>
      </c>
      <c r="Y11" s="18">
        <v>8</v>
      </c>
      <c r="Z11" s="18">
        <v>9</v>
      </c>
      <c r="AA11" s="18">
        <v>10</v>
      </c>
      <c r="AB11" s="18">
        <v>11</v>
      </c>
      <c r="AC11" s="18">
        <v>12</v>
      </c>
      <c r="AE11" s="400"/>
      <c r="AF11" s="402"/>
      <c r="AG11" s="18">
        <v>1</v>
      </c>
      <c r="AH11" s="18">
        <v>2</v>
      </c>
      <c r="AI11" s="18">
        <v>3</v>
      </c>
      <c r="AJ11" s="18">
        <v>4</v>
      </c>
      <c r="AK11" s="18">
        <v>5</v>
      </c>
      <c r="AL11" s="18">
        <v>6</v>
      </c>
      <c r="AM11" s="18">
        <v>7</v>
      </c>
      <c r="AN11" s="18">
        <v>8</v>
      </c>
      <c r="AO11" s="18">
        <v>9</v>
      </c>
      <c r="AP11" s="18">
        <v>10</v>
      </c>
      <c r="AQ11" s="18">
        <v>11</v>
      </c>
      <c r="AR11" s="18">
        <v>12</v>
      </c>
      <c r="AT11" s="400"/>
      <c r="AU11" s="402"/>
      <c r="AV11" s="18">
        <v>1</v>
      </c>
      <c r="AW11" s="18">
        <v>2</v>
      </c>
      <c r="AX11" s="18">
        <v>3</v>
      </c>
      <c r="AY11" s="18">
        <v>4</v>
      </c>
      <c r="AZ11" s="18">
        <v>5</v>
      </c>
      <c r="BA11" s="18">
        <v>6</v>
      </c>
      <c r="BB11" s="18">
        <v>7</v>
      </c>
      <c r="BC11" s="18">
        <v>8</v>
      </c>
      <c r="BD11" s="18">
        <v>9</v>
      </c>
      <c r="BE11" s="18">
        <v>10</v>
      </c>
      <c r="BF11" s="18">
        <v>11</v>
      </c>
      <c r="BG11" s="18">
        <v>12</v>
      </c>
      <c r="BI11" s="400"/>
      <c r="BJ11" s="402"/>
      <c r="BK11" s="18">
        <v>1</v>
      </c>
      <c r="BL11" s="18">
        <v>2</v>
      </c>
      <c r="BM11" s="18">
        <v>3</v>
      </c>
      <c r="BN11" s="18">
        <v>4</v>
      </c>
      <c r="BO11" s="18">
        <v>5</v>
      </c>
      <c r="BP11" s="18">
        <v>6</v>
      </c>
      <c r="BQ11" s="18">
        <v>7</v>
      </c>
      <c r="BR11" s="18">
        <v>8</v>
      </c>
      <c r="BS11" s="18">
        <v>9</v>
      </c>
      <c r="BT11" s="18">
        <v>10</v>
      </c>
      <c r="BU11" s="18">
        <v>11</v>
      </c>
      <c r="BV11" s="18">
        <v>12</v>
      </c>
      <c r="BX11" s="400"/>
      <c r="BY11" s="402"/>
      <c r="BZ11" s="18">
        <v>1</v>
      </c>
      <c r="CA11" s="18">
        <v>2</v>
      </c>
      <c r="CB11" s="18">
        <v>3</v>
      </c>
      <c r="CC11" s="18">
        <v>4</v>
      </c>
      <c r="CD11" s="18">
        <v>5</v>
      </c>
      <c r="CE11" s="18">
        <v>6</v>
      </c>
      <c r="CF11" s="18">
        <v>7</v>
      </c>
      <c r="CG11" s="18">
        <v>8</v>
      </c>
      <c r="CH11" s="18">
        <v>9</v>
      </c>
      <c r="CI11" s="18">
        <v>10</v>
      </c>
      <c r="CJ11" s="18">
        <v>11</v>
      </c>
      <c r="CK11" s="18">
        <v>12</v>
      </c>
    </row>
    <row r="12" spans="1:89" x14ac:dyDescent="0.25">
      <c r="A12" s="416" t="s">
        <v>121</v>
      </c>
      <c r="B12" s="417"/>
      <c r="C12" s="11" t="s">
        <v>47</v>
      </c>
      <c r="D12" s="11" t="s">
        <v>47</v>
      </c>
      <c r="E12" s="11" t="s">
        <v>47</v>
      </c>
      <c r="F12" s="19">
        <v>1000</v>
      </c>
      <c r="G12" s="19">
        <v>200</v>
      </c>
      <c r="H12" s="19">
        <v>0</v>
      </c>
      <c r="I12" s="19">
        <v>0</v>
      </c>
      <c r="J12" s="19">
        <v>0</v>
      </c>
      <c r="K12" s="19">
        <v>0</v>
      </c>
      <c r="L12" s="19">
        <v>0</v>
      </c>
      <c r="M12" s="19">
        <v>800</v>
      </c>
      <c r="N12" s="11" t="s">
        <v>47</v>
      </c>
      <c r="P12" s="416" t="s">
        <v>121</v>
      </c>
      <c r="Q12" s="417"/>
      <c r="R12" s="11" t="s">
        <v>47</v>
      </c>
      <c r="S12" s="11" t="s">
        <v>47</v>
      </c>
      <c r="T12" s="11" t="s">
        <v>47</v>
      </c>
      <c r="U12" s="19">
        <v>100</v>
      </c>
      <c r="V12" s="19">
        <v>0</v>
      </c>
      <c r="W12" s="19">
        <v>0</v>
      </c>
      <c r="X12" s="19">
        <v>0</v>
      </c>
      <c r="Y12" s="19">
        <v>0</v>
      </c>
      <c r="Z12" s="19">
        <v>0</v>
      </c>
      <c r="AA12" s="19">
        <v>0</v>
      </c>
      <c r="AB12" s="19">
        <v>100</v>
      </c>
      <c r="AC12" s="11" t="s">
        <v>47</v>
      </c>
      <c r="AE12" s="416" t="s">
        <v>121</v>
      </c>
      <c r="AF12" s="417"/>
      <c r="AG12" s="6" t="s">
        <v>47</v>
      </c>
      <c r="AH12" s="6" t="s">
        <v>47</v>
      </c>
      <c r="AI12" s="6" t="s">
        <v>47</v>
      </c>
      <c r="AJ12" s="19">
        <v>900</v>
      </c>
      <c r="AK12" s="19">
        <v>200</v>
      </c>
      <c r="AL12" s="19">
        <v>0</v>
      </c>
      <c r="AM12" s="19">
        <v>0</v>
      </c>
      <c r="AN12" s="19">
        <v>0</v>
      </c>
      <c r="AO12" s="19">
        <v>0</v>
      </c>
      <c r="AP12" s="19">
        <v>0</v>
      </c>
      <c r="AQ12" s="19">
        <v>700</v>
      </c>
      <c r="AR12" s="11" t="s">
        <v>47</v>
      </c>
      <c r="AT12" s="416" t="s">
        <v>121</v>
      </c>
      <c r="AU12" s="417"/>
      <c r="AV12" s="6" t="s">
        <v>47</v>
      </c>
      <c r="AW12" s="6" t="s">
        <v>47</v>
      </c>
      <c r="AX12" s="6" t="s">
        <v>47</v>
      </c>
      <c r="AY12" s="19">
        <v>0</v>
      </c>
      <c r="AZ12" s="19">
        <v>0</v>
      </c>
      <c r="BA12" s="19">
        <v>0</v>
      </c>
      <c r="BB12" s="19">
        <v>0</v>
      </c>
      <c r="BC12" s="19">
        <v>0</v>
      </c>
      <c r="BD12" s="19">
        <v>0</v>
      </c>
      <c r="BE12" s="19">
        <v>0</v>
      </c>
      <c r="BF12" s="19">
        <v>0</v>
      </c>
      <c r="BG12" s="11" t="s">
        <v>47</v>
      </c>
      <c r="BI12" s="416" t="s">
        <v>121</v>
      </c>
      <c r="BJ12" s="417"/>
      <c r="BK12" s="11" t="s">
        <v>47</v>
      </c>
      <c r="BL12" s="11" t="s">
        <v>47</v>
      </c>
      <c r="BM12" s="11" t="s">
        <v>47</v>
      </c>
      <c r="BN12" s="19">
        <v>0</v>
      </c>
      <c r="BO12" s="19">
        <v>0</v>
      </c>
      <c r="BP12" s="19">
        <v>0</v>
      </c>
      <c r="BQ12" s="19">
        <v>0</v>
      </c>
      <c r="BR12" s="19">
        <v>0</v>
      </c>
      <c r="BS12" s="19">
        <v>0</v>
      </c>
      <c r="BT12" s="19">
        <v>0</v>
      </c>
      <c r="BU12" s="19">
        <v>0</v>
      </c>
      <c r="BV12" s="11" t="s">
        <v>47</v>
      </c>
      <c r="BX12" s="416" t="s">
        <v>121</v>
      </c>
      <c r="BY12" s="417"/>
      <c r="BZ12" s="11" t="s">
        <v>47</v>
      </c>
      <c r="CA12" s="11" t="s">
        <v>47</v>
      </c>
      <c r="CB12" s="11" t="s">
        <v>47</v>
      </c>
      <c r="CC12" s="19">
        <v>-300</v>
      </c>
      <c r="CD12" s="19">
        <v>-4400</v>
      </c>
      <c r="CE12" s="19">
        <v>200</v>
      </c>
      <c r="CF12" s="19">
        <v>-100</v>
      </c>
      <c r="CG12" s="19">
        <v>100</v>
      </c>
      <c r="CH12" s="19">
        <v>-200</v>
      </c>
      <c r="CI12" s="19">
        <v>800</v>
      </c>
      <c r="CJ12" s="19">
        <v>4700</v>
      </c>
      <c r="CK12" s="11" t="s">
        <v>47</v>
      </c>
    </row>
    <row r="13" spans="1:89" x14ac:dyDescent="0.25">
      <c r="A13" s="145" t="s">
        <v>465</v>
      </c>
      <c r="B13" s="146"/>
      <c r="C13" s="20">
        <v>356400</v>
      </c>
      <c r="D13" s="20">
        <v>5300</v>
      </c>
      <c r="E13" s="20">
        <v>351100</v>
      </c>
      <c r="F13" s="20">
        <v>227600</v>
      </c>
      <c r="G13" s="20">
        <v>9100</v>
      </c>
      <c r="H13" s="20">
        <v>13200</v>
      </c>
      <c r="I13" s="20">
        <v>500</v>
      </c>
      <c r="J13" s="20">
        <v>33900</v>
      </c>
      <c r="K13" s="20">
        <v>-500</v>
      </c>
      <c r="L13" s="20">
        <v>26600</v>
      </c>
      <c r="M13" s="20">
        <v>265600</v>
      </c>
      <c r="N13" s="13" t="s">
        <v>47</v>
      </c>
      <c r="P13" s="145" t="s">
        <v>465</v>
      </c>
      <c r="Q13" s="146"/>
      <c r="R13" s="20">
        <v>42500</v>
      </c>
      <c r="S13" s="20">
        <v>2000</v>
      </c>
      <c r="T13" s="20">
        <v>40500</v>
      </c>
      <c r="U13" s="20">
        <v>27400</v>
      </c>
      <c r="V13" s="20">
        <v>7900</v>
      </c>
      <c r="W13" s="20">
        <v>700</v>
      </c>
      <c r="X13" s="20">
        <v>600</v>
      </c>
      <c r="Y13" s="20">
        <v>5700</v>
      </c>
      <c r="Z13" s="20">
        <v>0</v>
      </c>
      <c r="AA13" s="20">
        <v>600</v>
      </c>
      <c r="AB13" s="20">
        <v>25300</v>
      </c>
      <c r="AC13" s="20">
        <v>5312</v>
      </c>
      <c r="AE13" s="145" t="s">
        <v>465</v>
      </c>
      <c r="AF13" s="146"/>
      <c r="AG13" s="20">
        <v>187700</v>
      </c>
      <c r="AH13" s="20">
        <v>1600</v>
      </c>
      <c r="AI13" s="20">
        <v>186100</v>
      </c>
      <c r="AJ13" s="20">
        <v>120900</v>
      </c>
      <c r="AK13" s="20">
        <v>1300</v>
      </c>
      <c r="AL13" s="20">
        <v>10400</v>
      </c>
      <c r="AM13" s="20">
        <v>-100</v>
      </c>
      <c r="AN13" s="20">
        <v>19500</v>
      </c>
      <c r="AO13" s="20">
        <v>-500</v>
      </c>
      <c r="AP13" s="20">
        <v>4100</v>
      </c>
      <c r="AQ13" s="20">
        <v>150100</v>
      </c>
      <c r="AR13" s="20">
        <v>40267</v>
      </c>
      <c r="AT13" s="145" t="s">
        <v>465</v>
      </c>
      <c r="AU13" s="146"/>
      <c r="AV13" s="20">
        <v>8900</v>
      </c>
      <c r="AW13" s="20">
        <v>700</v>
      </c>
      <c r="AX13" s="20">
        <v>8200</v>
      </c>
      <c r="AY13" s="20">
        <v>5300</v>
      </c>
      <c r="AZ13" s="20">
        <v>900</v>
      </c>
      <c r="BA13" s="20">
        <v>1600</v>
      </c>
      <c r="BB13" s="20">
        <v>0</v>
      </c>
      <c r="BC13" s="20">
        <v>600</v>
      </c>
      <c r="BD13" s="20">
        <v>0</v>
      </c>
      <c r="BE13" s="20">
        <v>0</v>
      </c>
      <c r="BF13" s="20">
        <v>6600</v>
      </c>
      <c r="BG13" s="20">
        <v>187</v>
      </c>
      <c r="BI13" s="418" t="s">
        <v>475</v>
      </c>
      <c r="BJ13" s="419"/>
      <c r="BK13" s="20">
        <v>0</v>
      </c>
      <c r="BL13" s="20">
        <v>0</v>
      </c>
      <c r="BM13" s="20">
        <v>0</v>
      </c>
      <c r="BN13" s="20">
        <v>0</v>
      </c>
      <c r="BO13" s="20">
        <v>0</v>
      </c>
      <c r="BP13" s="20">
        <v>0</v>
      </c>
      <c r="BQ13" s="20">
        <v>0</v>
      </c>
      <c r="BR13" s="20">
        <v>0</v>
      </c>
      <c r="BS13" s="20">
        <v>0</v>
      </c>
      <c r="BT13" s="20">
        <v>0</v>
      </c>
      <c r="BU13" s="20">
        <v>0</v>
      </c>
      <c r="BV13" s="13" t="s">
        <v>47</v>
      </c>
      <c r="BX13" s="418" t="s">
        <v>475</v>
      </c>
      <c r="BY13" s="419"/>
      <c r="BZ13" s="20">
        <v>156900</v>
      </c>
      <c r="CA13" s="20">
        <v>1000</v>
      </c>
      <c r="CB13" s="20">
        <v>155900</v>
      </c>
      <c r="CC13" s="20">
        <v>111700</v>
      </c>
      <c r="CD13" s="20">
        <v>0</v>
      </c>
      <c r="CE13" s="20">
        <v>400</v>
      </c>
      <c r="CF13" s="20">
        <v>0</v>
      </c>
      <c r="CG13" s="20">
        <v>14200</v>
      </c>
      <c r="CH13" s="20">
        <v>0</v>
      </c>
      <c r="CI13" s="20">
        <v>41400</v>
      </c>
      <c r="CJ13" s="20">
        <v>126300</v>
      </c>
      <c r="CK13" s="13" t="s">
        <v>47</v>
      </c>
    </row>
    <row r="14" spans="1:89" x14ac:dyDescent="0.25">
      <c r="A14" s="145" t="s">
        <v>466</v>
      </c>
      <c r="B14" s="146"/>
      <c r="C14" s="20">
        <v>376900</v>
      </c>
      <c r="D14" s="20">
        <v>7800</v>
      </c>
      <c r="E14" s="20">
        <v>369100</v>
      </c>
      <c r="F14" s="20">
        <v>241400</v>
      </c>
      <c r="G14" s="20">
        <v>2900</v>
      </c>
      <c r="H14" s="20">
        <v>13000</v>
      </c>
      <c r="I14" s="20">
        <v>300</v>
      </c>
      <c r="J14" s="20">
        <v>28700</v>
      </c>
      <c r="K14" s="20">
        <v>-300</v>
      </c>
      <c r="L14" s="20">
        <v>29600</v>
      </c>
      <c r="M14" s="20">
        <v>280200</v>
      </c>
      <c r="N14" s="13" t="s">
        <v>47</v>
      </c>
      <c r="P14" s="145" t="s">
        <v>466</v>
      </c>
      <c r="Q14" s="146"/>
      <c r="R14" s="20">
        <v>51800</v>
      </c>
      <c r="S14" s="20">
        <v>3800</v>
      </c>
      <c r="T14" s="20">
        <v>48000</v>
      </c>
      <c r="U14" s="20">
        <v>33700</v>
      </c>
      <c r="V14" s="20">
        <v>3300</v>
      </c>
      <c r="W14" s="20">
        <v>1100</v>
      </c>
      <c r="X14" s="20">
        <v>300</v>
      </c>
      <c r="Y14" s="20">
        <v>6600</v>
      </c>
      <c r="Z14" s="20">
        <v>0</v>
      </c>
      <c r="AA14" s="20">
        <v>600</v>
      </c>
      <c r="AB14" s="20">
        <v>37800</v>
      </c>
      <c r="AC14" s="20">
        <v>6397</v>
      </c>
      <c r="AE14" s="145" t="s">
        <v>466</v>
      </c>
      <c r="AF14" s="146"/>
      <c r="AG14" s="20">
        <v>185900</v>
      </c>
      <c r="AH14" s="20">
        <v>1900</v>
      </c>
      <c r="AI14" s="20">
        <v>184000</v>
      </c>
      <c r="AJ14" s="20">
        <v>121100</v>
      </c>
      <c r="AK14" s="20">
        <v>0</v>
      </c>
      <c r="AL14" s="20">
        <v>9000</v>
      </c>
      <c r="AM14" s="20">
        <v>0</v>
      </c>
      <c r="AN14" s="20">
        <v>17000</v>
      </c>
      <c r="AO14" s="20">
        <v>-300</v>
      </c>
      <c r="AP14" s="20">
        <v>3700</v>
      </c>
      <c r="AQ14" s="20">
        <v>147400</v>
      </c>
      <c r="AR14" s="20">
        <v>40164</v>
      </c>
      <c r="AT14" s="145" t="s">
        <v>466</v>
      </c>
      <c r="AU14" s="146"/>
      <c r="AV14" s="20">
        <v>15700</v>
      </c>
      <c r="AW14" s="20">
        <v>900</v>
      </c>
      <c r="AX14" s="20">
        <v>14800</v>
      </c>
      <c r="AY14" s="20">
        <v>6000</v>
      </c>
      <c r="AZ14" s="20">
        <v>800</v>
      </c>
      <c r="BA14" s="20">
        <v>2400</v>
      </c>
      <c r="BB14" s="20">
        <v>100</v>
      </c>
      <c r="BC14" s="20">
        <v>500</v>
      </c>
      <c r="BD14" s="20">
        <v>0</v>
      </c>
      <c r="BE14" s="20">
        <v>100</v>
      </c>
      <c r="BF14" s="20">
        <v>8000</v>
      </c>
      <c r="BG14" s="20">
        <v>248</v>
      </c>
      <c r="BI14" s="418" t="s">
        <v>476</v>
      </c>
      <c r="BJ14" s="419"/>
      <c r="BK14" s="21">
        <v>400</v>
      </c>
      <c r="BL14" s="21">
        <v>0</v>
      </c>
      <c r="BM14" s="21">
        <v>400</v>
      </c>
      <c r="BN14" s="21">
        <v>0</v>
      </c>
      <c r="BO14" s="21">
        <v>0</v>
      </c>
      <c r="BP14" s="21">
        <v>0</v>
      </c>
      <c r="BQ14" s="21">
        <v>0</v>
      </c>
      <c r="BR14" s="21">
        <v>0</v>
      </c>
      <c r="BS14" s="21">
        <v>0</v>
      </c>
      <c r="BT14" s="21">
        <v>0</v>
      </c>
      <c r="BU14" s="21">
        <v>0</v>
      </c>
      <c r="BV14" s="12" t="s">
        <v>47</v>
      </c>
      <c r="BX14" s="418" t="s">
        <v>476</v>
      </c>
      <c r="BY14" s="419"/>
      <c r="BZ14" s="21">
        <v>173500</v>
      </c>
      <c r="CA14" s="21">
        <v>900</v>
      </c>
      <c r="CB14" s="21">
        <v>172600</v>
      </c>
      <c r="CC14" s="21">
        <v>128700</v>
      </c>
      <c r="CD14" s="21">
        <v>100</v>
      </c>
      <c r="CE14" s="21">
        <v>200</v>
      </c>
      <c r="CF14" s="21">
        <v>0</v>
      </c>
      <c r="CG14" s="21">
        <v>22400</v>
      </c>
      <c r="CH14" s="21">
        <v>0</v>
      </c>
      <c r="CI14" s="21">
        <v>32500</v>
      </c>
      <c r="CJ14" s="21">
        <v>151200</v>
      </c>
      <c r="CK14" s="12" t="s">
        <v>47</v>
      </c>
    </row>
    <row r="15" spans="1:89" x14ac:dyDescent="0.25">
      <c r="A15" s="145" t="s">
        <v>467</v>
      </c>
      <c r="B15" s="146"/>
      <c r="C15" s="20">
        <v>379500</v>
      </c>
      <c r="D15" s="20">
        <v>7400</v>
      </c>
      <c r="E15" s="20">
        <v>372100</v>
      </c>
      <c r="F15" s="20">
        <v>265100</v>
      </c>
      <c r="G15" s="20">
        <v>4200</v>
      </c>
      <c r="H15" s="20">
        <v>10800</v>
      </c>
      <c r="I15" s="20">
        <v>0</v>
      </c>
      <c r="J15" s="20">
        <v>28100</v>
      </c>
      <c r="K15" s="20">
        <v>-300</v>
      </c>
      <c r="L15" s="20">
        <v>34500</v>
      </c>
      <c r="M15" s="20">
        <v>300100</v>
      </c>
      <c r="N15" s="13" t="s">
        <v>47</v>
      </c>
      <c r="P15" s="145" t="s">
        <v>467</v>
      </c>
      <c r="Q15" s="146"/>
      <c r="R15" s="20">
        <v>59000</v>
      </c>
      <c r="S15" s="20">
        <v>3200</v>
      </c>
      <c r="T15" s="20">
        <v>55800</v>
      </c>
      <c r="U15" s="20">
        <v>33300</v>
      </c>
      <c r="V15" s="20">
        <v>1500</v>
      </c>
      <c r="W15" s="20">
        <v>700</v>
      </c>
      <c r="X15" s="20">
        <v>0</v>
      </c>
      <c r="Y15" s="20">
        <v>5700</v>
      </c>
      <c r="Z15" s="20">
        <v>0</v>
      </c>
      <c r="AA15" s="20">
        <v>1300</v>
      </c>
      <c r="AB15" s="20">
        <v>38200</v>
      </c>
      <c r="AC15" s="20">
        <v>6194</v>
      </c>
      <c r="AE15" s="145" t="s">
        <v>467</v>
      </c>
      <c r="AF15" s="146"/>
      <c r="AG15" s="20">
        <v>189600</v>
      </c>
      <c r="AH15" s="20">
        <v>2000</v>
      </c>
      <c r="AI15" s="20">
        <v>187600</v>
      </c>
      <c r="AJ15" s="20">
        <v>138600</v>
      </c>
      <c r="AK15" s="20">
        <v>2600</v>
      </c>
      <c r="AL15" s="20">
        <v>9400</v>
      </c>
      <c r="AM15" s="20">
        <v>-100</v>
      </c>
      <c r="AN15" s="20">
        <v>17400</v>
      </c>
      <c r="AO15" s="20">
        <v>-400</v>
      </c>
      <c r="AP15" s="20">
        <v>4000</v>
      </c>
      <c r="AQ15" s="20">
        <v>163300</v>
      </c>
      <c r="AR15" s="20">
        <v>42293</v>
      </c>
      <c r="AT15" s="145" t="s">
        <v>467</v>
      </c>
      <c r="AU15" s="146"/>
      <c r="AV15" s="20">
        <v>2500</v>
      </c>
      <c r="AW15" s="20">
        <v>1200</v>
      </c>
      <c r="AX15" s="20">
        <v>1300</v>
      </c>
      <c r="AY15" s="20">
        <v>1700</v>
      </c>
      <c r="AZ15" s="20">
        <v>900</v>
      </c>
      <c r="BA15" s="20">
        <v>100</v>
      </c>
      <c r="BB15" s="20">
        <v>0</v>
      </c>
      <c r="BC15" s="20">
        <v>200</v>
      </c>
      <c r="BD15" s="20">
        <v>0</v>
      </c>
      <c r="BE15" s="20">
        <v>0</v>
      </c>
      <c r="BF15" s="20">
        <v>1100</v>
      </c>
      <c r="BG15" s="20">
        <v>128</v>
      </c>
      <c r="BI15" s="420" t="s">
        <v>122</v>
      </c>
      <c r="BJ15" s="421"/>
      <c r="BK15" s="12" t="s">
        <v>47</v>
      </c>
      <c r="BL15" s="12" t="s">
        <v>47</v>
      </c>
      <c r="BM15" s="12" t="s">
        <v>47</v>
      </c>
      <c r="BN15" s="21">
        <v>0</v>
      </c>
      <c r="BO15" s="21">
        <v>0</v>
      </c>
      <c r="BP15" s="21">
        <v>0</v>
      </c>
      <c r="BQ15" s="21">
        <v>0</v>
      </c>
      <c r="BR15" s="21">
        <v>0</v>
      </c>
      <c r="BS15" s="21">
        <v>0</v>
      </c>
      <c r="BT15" s="21">
        <v>0</v>
      </c>
      <c r="BU15" s="21">
        <v>0</v>
      </c>
      <c r="BV15" s="12" t="s">
        <v>47</v>
      </c>
      <c r="BX15" s="420" t="s">
        <v>122</v>
      </c>
      <c r="BY15" s="421"/>
      <c r="BZ15" s="12" t="s">
        <v>47</v>
      </c>
      <c r="CA15" s="12" t="s">
        <v>47</v>
      </c>
      <c r="CB15" s="12" t="s">
        <v>47</v>
      </c>
      <c r="CC15" s="21">
        <v>240100</v>
      </c>
      <c r="CD15" s="21">
        <v>-4300</v>
      </c>
      <c r="CE15" s="21">
        <v>800</v>
      </c>
      <c r="CF15" s="21">
        <v>-100</v>
      </c>
      <c r="CG15" s="21">
        <v>36700</v>
      </c>
      <c r="CH15" s="21">
        <v>-200</v>
      </c>
      <c r="CI15" s="21">
        <v>74700</v>
      </c>
      <c r="CJ15" s="21">
        <v>282200</v>
      </c>
      <c r="CK15" s="12" t="s">
        <v>47</v>
      </c>
    </row>
    <row r="16" spans="1:89" x14ac:dyDescent="0.25">
      <c r="A16" s="145" t="s">
        <v>468</v>
      </c>
      <c r="B16" s="146"/>
      <c r="C16" s="20">
        <v>393600</v>
      </c>
      <c r="D16" s="20">
        <v>7200</v>
      </c>
      <c r="E16" s="20">
        <v>386400</v>
      </c>
      <c r="F16" s="20">
        <v>293900</v>
      </c>
      <c r="G16" s="20">
        <v>2400</v>
      </c>
      <c r="H16" s="20">
        <v>12200</v>
      </c>
      <c r="I16" s="20">
        <v>300</v>
      </c>
      <c r="J16" s="20">
        <v>32400</v>
      </c>
      <c r="K16" s="20">
        <v>-100</v>
      </c>
      <c r="L16" s="20">
        <v>35600</v>
      </c>
      <c r="M16" s="20">
        <v>335900</v>
      </c>
      <c r="N16" s="13" t="s">
        <v>47</v>
      </c>
      <c r="P16" s="145" t="s">
        <v>468</v>
      </c>
      <c r="Q16" s="146"/>
      <c r="R16" s="20">
        <v>63900</v>
      </c>
      <c r="S16" s="20">
        <v>3100</v>
      </c>
      <c r="T16" s="20">
        <v>60800</v>
      </c>
      <c r="U16" s="20">
        <v>53800</v>
      </c>
      <c r="V16" s="20">
        <v>1900</v>
      </c>
      <c r="W16" s="20">
        <v>1300</v>
      </c>
      <c r="X16" s="20">
        <v>200</v>
      </c>
      <c r="Y16" s="20">
        <v>8600</v>
      </c>
      <c r="Z16" s="20">
        <v>0</v>
      </c>
      <c r="AA16" s="20">
        <v>1500</v>
      </c>
      <c r="AB16" s="20">
        <v>61600</v>
      </c>
      <c r="AC16" s="20">
        <v>8500</v>
      </c>
      <c r="AE16" s="145" t="s">
        <v>468</v>
      </c>
      <c r="AF16" s="146"/>
      <c r="AG16" s="20">
        <v>195600</v>
      </c>
      <c r="AH16" s="20">
        <v>1900</v>
      </c>
      <c r="AI16" s="20">
        <v>193700</v>
      </c>
      <c r="AJ16" s="20">
        <v>142000</v>
      </c>
      <c r="AK16" s="20">
        <v>600</v>
      </c>
      <c r="AL16" s="20">
        <v>10300</v>
      </c>
      <c r="AM16" s="20">
        <v>0</v>
      </c>
      <c r="AN16" s="20">
        <v>17200</v>
      </c>
      <c r="AO16" s="20">
        <v>-100</v>
      </c>
      <c r="AP16" s="20">
        <v>4400</v>
      </c>
      <c r="AQ16" s="20">
        <v>169000</v>
      </c>
      <c r="AR16" s="20">
        <v>43699</v>
      </c>
      <c r="AT16" s="145" t="s">
        <v>468</v>
      </c>
      <c r="AU16" s="146"/>
      <c r="AV16" s="20">
        <v>2700</v>
      </c>
      <c r="AW16" s="20">
        <v>1200</v>
      </c>
      <c r="AX16" s="20">
        <v>1500</v>
      </c>
      <c r="AY16" s="20">
        <v>1200</v>
      </c>
      <c r="AZ16" s="20">
        <v>400</v>
      </c>
      <c r="BA16" s="20">
        <v>200</v>
      </c>
      <c r="BB16" s="20">
        <v>100</v>
      </c>
      <c r="BC16" s="20">
        <v>100</v>
      </c>
      <c r="BD16" s="20">
        <v>0</v>
      </c>
      <c r="BE16" s="20">
        <v>0</v>
      </c>
      <c r="BF16" s="20">
        <v>1000</v>
      </c>
      <c r="BG16" s="20">
        <v>124</v>
      </c>
      <c r="BI16" s="39"/>
      <c r="BJ16" s="39"/>
      <c r="BK16" s="40"/>
      <c r="BL16" s="40"/>
      <c r="BM16" s="40"/>
      <c r="BN16" s="29"/>
      <c r="BO16" s="29"/>
      <c r="BP16" s="29"/>
      <c r="BQ16" s="29"/>
      <c r="BR16" s="29"/>
      <c r="BS16" s="29"/>
      <c r="BT16" s="29"/>
      <c r="BU16" s="29"/>
      <c r="BV16" s="40"/>
      <c r="BX16" s="39"/>
      <c r="BY16" s="39"/>
      <c r="BZ16" s="40"/>
      <c r="CA16" s="40"/>
      <c r="CB16" s="40"/>
      <c r="CC16" s="29"/>
      <c r="CD16" s="29"/>
      <c r="CE16" s="29"/>
      <c r="CF16" s="29"/>
      <c r="CG16" s="29"/>
      <c r="CH16" s="29"/>
      <c r="CI16" s="29"/>
      <c r="CJ16" s="29"/>
      <c r="CK16" s="40"/>
    </row>
    <row r="17" spans="1:89" ht="15" customHeight="1" x14ac:dyDescent="0.25">
      <c r="A17" s="145" t="s">
        <v>469</v>
      </c>
      <c r="B17" s="146"/>
      <c r="C17" s="20">
        <v>410500</v>
      </c>
      <c r="D17" s="20">
        <v>6500</v>
      </c>
      <c r="E17" s="20">
        <v>404000</v>
      </c>
      <c r="F17" s="20">
        <v>295000</v>
      </c>
      <c r="G17" s="20">
        <v>3500</v>
      </c>
      <c r="H17" s="20">
        <v>13200</v>
      </c>
      <c r="I17" s="20">
        <v>400</v>
      </c>
      <c r="J17" s="20">
        <v>33000</v>
      </c>
      <c r="K17" s="20">
        <v>300</v>
      </c>
      <c r="L17" s="20">
        <v>36900</v>
      </c>
      <c r="M17" s="20">
        <v>337000</v>
      </c>
      <c r="N17" s="13" t="s">
        <v>47</v>
      </c>
      <c r="P17" s="145" t="s">
        <v>469</v>
      </c>
      <c r="Q17" s="146"/>
      <c r="R17" s="20">
        <v>69100</v>
      </c>
      <c r="S17" s="20">
        <v>3200</v>
      </c>
      <c r="T17" s="20">
        <v>65900</v>
      </c>
      <c r="U17" s="20">
        <v>47800</v>
      </c>
      <c r="V17" s="20">
        <v>100</v>
      </c>
      <c r="W17" s="20">
        <v>1400</v>
      </c>
      <c r="X17" s="20">
        <v>0</v>
      </c>
      <c r="Y17" s="20">
        <v>9400</v>
      </c>
      <c r="Z17" s="20">
        <v>0</v>
      </c>
      <c r="AA17" s="20">
        <v>900</v>
      </c>
      <c r="AB17" s="20">
        <v>58500</v>
      </c>
      <c r="AC17" s="20">
        <v>8824</v>
      </c>
      <c r="AE17" s="145" t="s">
        <v>469</v>
      </c>
      <c r="AF17" s="146"/>
      <c r="AG17" s="20">
        <v>200500</v>
      </c>
      <c r="AH17" s="20">
        <v>600</v>
      </c>
      <c r="AI17" s="20">
        <v>199900</v>
      </c>
      <c r="AJ17" s="20">
        <v>148400</v>
      </c>
      <c r="AK17" s="20">
        <v>1600</v>
      </c>
      <c r="AL17" s="20">
        <v>11100</v>
      </c>
      <c r="AM17" s="20">
        <v>200</v>
      </c>
      <c r="AN17" s="20">
        <v>19000</v>
      </c>
      <c r="AO17" s="20">
        <v>300</v>
      </c>
      <c r="AP17" s="20">
        <v>4900</v>
      </c>
      <c r="AQ17" s="20">
        <v>176400</v>
      </c>
      <c r="AR17" s="20">
        <v>45795</v>
      </c>
      <c r="AT17" s="145" t="s">
        <v>469</v>
      </c>
      <c r="AU17" s="146"/>
      <c r="AV17" s="20">
        <v>2900</v>
      </c>
      <c r="AW17" s="20">
        <v>1500</v>
      </c>
      <c r="AX17" s="20">
        <v>1400</v>
      </c>
      <c r="AY17" s="20">
        <v>2600</v>
      </c>
      <c r="AZ17" s="20">
        <v>1700</v>
      </c>
      <c r="BA17" s="20">
        <v>200</v>
      </c>
      <c r="BB17" s="20">
        <v>100</v>
      </c>
      <c r="BC17" s="20">
        <v>100</v>
      </c>
      <c r="BD17" s="20">
        <v>0</v>
      </c>
      <c r="BE17" s="20">
        <v>0</v>
      </c>
      <c r="BF17" s="20">
        <v>1100</v>
      </c>
      <c r="BG17" s="20">
        <v>133</v>
      </c>
      <c r="BI17" s="39"/>
      <c r="BJ17" s="39"/>
      <c r="BK17" s="40"/>
      <c r="BL17" s="40"/>
      <c r="BM17" s="40"/>
      <c r="BN17" s="29"/>
      <c r="BO17" s="29"/>
      <c r="BP17" s="29"/>
      <c r="BQ17" s="29"/>
      <c r="BR17" s="29"/>
      <c r="BS17" s="29"/>
      <c r="BT17" s="29"/>
      <c r="BU17" s="29"/>
      <c r="BV17" s="40"/>
      <c r="BX17" s="39"/>
      <c r="BY17" s="39"/>
      <c r="BZ17" s="40"/>
      <c r="CA17" s="40"/>
      <c r="CB17" s="40"/>
      <c r="CC17" s="29"/>
      <c r="CD17" s="29"/>
      <c r="CE17" s="29"/>
      <c r="CF17" s="29"/>
      <c r="CG17" s="29"/>
      <c r="CH17" s="29"/>
      <c r="CI17" s="29"/>
      <c r="CJ17" s="29"/>
      <c r="CK17" s="40"/>
    </row>
    <row r="18" spans="1:89" x14ac:dyDescent="0.25">
      <c r="A18" s="145" t="s">
        <v>470</v>
      </c>
      <c r="B18" s="146"/>
      <c r="C18" s="20">
        <v>431300</v>
      </c>
      <c r="D18" s="20">
        <v>7200</v>
      </c>
      <c r="E18" s="20">
        <v>424100</v>
      </c>
      <c r="F18" s="20">
        <v>334600</v>
      </c>
      <c r="G18" s="20">
        <v>8500</v>
      </c>
      <c r="H18" s="20">
        <v>13500</v>
      </c>
      <c r="I18" s="20">
        <v>500</v>
      </c>
      <c r="J18" s="20">
        <v>41400</v>
      </c>
      <c r="K18" s="20">
        <v>300</v>
      </c>
      <c r="L18" s="20">
        <v>42900</v>
      </c>
      <c r="M18" s="20">
        <v>380200</v>
      </c>
      <c r="N18" s="13" t="s">
        <v>47</v>
      </c>
      <c r="P18" s="145" t="s">
        <v>470</v>
      </c>
      <c r="Q18" s="146"/>
      <c r="R18" s="20">
        <v>79600</v>
      </c>
      <c r="S18" s="20">
        <v>3500</v>
      </c>
      <c r="T18" s="20">
        <v>76100</v>
      </c>
      <c r="U18" s="20">
        <v>64300</v>
      </c>
      <c r="V18" s="20">
        <v>4900</v>
      </c>
      <c r="W18" s="20">
        <v>1400</v>
      </c>
      <c r="X18" s="20">
        <v>300</v>
      </c>
      <c r="Y18" s="20">
        <v>13300</v>
      </c>
      <c r="Z18" s="20">
        <v>0</v>
      </c>
      <c r="AA18" s="20">
        <v>1500</v>
      </c>
      <c r="AB18" s="20">
        <v>73800</v>
      </c>
      <c r="AC18" s="20">
        <v>11254</v>
      </c>
      <c r="AE18" s="145" t="s">
        <v>470</v>
      </c>
      <c r="AF18" s="146"/>
      <c r="AG18" s="20">
        <v>207200</v>
      </c>
      <c r="AH18" s="20">
        <v>700</v>
      </c>
      <c r="AI18" s="20">
        <v>206500</v>
      </c>
      <c r="AJ18" s="20">
        <v>166700</v>
      </c>
      <c r="AK18" s="20">
        <v>1400</v>
      </c>
      <c r="AL18" s="20">
        <v>11500</v>
      </c>
      <c r="AM18" s="20">
        <v>200</v>
      </c>
      <c r="AN18" s="20">
        <v>21200</v>
      </c>
      <c r="AO18" s="20">
        <v>200</v>
      </c>
      <c r="AP18" s="20">
        <v>6200</v>
      </c>
      <c r="AQ18" s="20">
        <v>197600</v>
      </c>
      <c r="AR18" s="20">
        <v>48764</v>
      </c>
      <c r="AT18" s="145" t="s">
        <v>470</v>
      </c>
      <c r="AU18" s="146"/>
      <c r="AV18" s="20">
        <v>3200</v>
      </c>
      <c r="AW18" s="20">
        <v>1900</v>
      </c>
      <c r="AX18" s="20">
        <v>1300</v>
      </c>
      <c r="AY18" s="20">
        <v>1600</v>
      </c>
      <c r="AZ18" s="20">
        <v>900</v>
      </c>
      <c r="BA18" s="20">
        <v>100</v>
      </c>
      <c r="BB18" s="20">
        <v>0</v>
      </c>
      <c r="BC18" s="20">
        <v>100</v>
      </c>
      <c r="BD18" s="20">
        <v>0</v>
      </c>
      <c r="BE18" s="20">
        <v>0</v>
      </c>
      <c r="BF18" s="20">
        <v>900</v>
      </c>
      <c r="BG18" s="20">
        <v>92</v>
      </c>
      <c r="BI18" s="39"/>
      <c r="BJ18" s="39"/>
      <c r="BK18" s="40"/>
      <c r="BL18" s="40"/>
      <c r="BM18" s="40"/>
      <c r="BN18" s="29"/>
      <c r="BO18" s="29"/>
      <c r="BP18" s="29"/>
      <c r="BQ18" s="29"/>
      <c r="BR18" s="29"/>
      <c r="BS18" s="29"/>
      <c r="BT18" s="29"/>
      <c r="BU18" s="29"/>
      <c r="BV18" s="40"/>
      <c r="BX18" s="39"/>
      <c r="BY18" s="39"/>
      <c r="BZ18" s="40"/>
      <c r="CA18" s="40"/>
      <c r="CB18" s="40"/>
      <c r="CC18" s="29"/>
      <c r="CD18" s="29"/>
      <c r="CE18" s="29"/>
      <c r="CF18" s="29"/>
      <c r="CG18" s="29"/>
      <c r="CH18" s="29"/>
      <c r="CI18" s="29"/>
      <c r="CJ18" s="29"/>
      <c r="CK18" s="40"/>
    </row>
    <row r="19" spans="1:89" x14ac:dyDescent="0.25">
      <c r="A19" s="145" t="s">
        <v>471</v>
      </c>
      <c r="B19" s="146"/>
      <c r="C19" s="20">
        <v>451100</v>
      </c>
      <c r="D19" s="20">
        <v>8300</v>
      </c>
      <c r="E19" s="20">
        <v>442800</v>
      </c>
      <c r="F19" s="20">
        <v>344300</v>
      </c>
      <c r="G19" s="20">
        <v>2000</v>
      </c>
      <c r="H19" s="20">
        <v>13000</v>
      </c>
      <c r="I19" s="20">
        <v>100</v>
      </c>
      <c r="J19" s="20">
        <v>35700</v>
      </c>
      <c r="K19" s="20">
        <v>100</v>
      </c>
      <c r="L19" s="20">
        <v>44200</v>
      </c>
      <c r="M19" s="20">
        <v>390800</v>
      </c>
      <c r="N19" s="13" t="s">
        <v>47</v>
      </c>
      <c r="P19" s="145" t="s">
        <v>471</v>
      </c>
      <c r="Q19" s="146"/>
      <c r="R19" s="20">
        <v>91100</v>
      </c>
      <c r="S19" s="20">
        <v>4300</v>
      </c>
      <c r="T19" s="20">
        <v>86800</v>
      </c>
      <c r="U19" s="20">
        <v>72600</v>
      </c>
      <c r="V19" s="20">
        <v>300</v>
      </c>
      <c r="W19" s="20">
        <v>1500</v>
      </c>
      <c r="X19" s="20">
        <v>0</v>
      </c>
      <c r="Y19" s="20">
        <v>7500</v>
      </c>
      <c r="Z19" s="20">
        <v>0</v>
      </c>
      <c r="AA19" s="20">
        <v>1200</v>
      </c>
      <c r="AB19" s="20">
        <v>81300</v>
      </c>
      <c r="AC19" s="20">
        <v>13480</v>
      </c>
      <c r="AE19" s="145" t="s">
        <v>471</v>
      </c>
      <c r="AF19" s="146"/>
      <c r="AG19" s="20">
        <v>210500</v>
      </c>
      <c r="AH19" s="20">
        <v>700</v>
      </c>
      <c r="AI19" s="20">
        <v>209800</v>
      </c>
      <c r="AJ19" s="20">
        <v>164400</v>
      </c>
      <c r="AK19" s="20">
        <v>900</v>
      </c>
      <c r="AL19" s="20">
        <v>11000</v>
      </c>
      <c r="AM19" s="20">
        <v>100</v>
      </c>
      <c r="AN19" s="20">
        <v>16200</v>
      </c>
      <c r="AO19" s="20">
        <v>100</v>
      </c>
      <c r="AP19" s="20">
        <v>5600</v>
      </c>
      <c r="AQ19" s="20">
        <v>190500</v>
      </c>
      <c r="AR19" s="20">
        <v>48221</v>
      </c>
      <c r="AT19" s="145" t="s">
        <v>471</v>
      </c>
      <c r="AU19" s="146"/>
      <c r="AV19" s="20">
        <v>3200</v>
      </c>
      <c r="AW19" s="20">
        <v>2400</v>
      </c>
      <c r="AX19" s="20">
        <v>800</v>
      </c>
      <c r="AY19" s="20">
        <v>1000</v>
      </c>
      <c r="AZ19" s="20">
        <v>700</v>
      </c>
      <c r="BA19" s="20">
        <v>0</v>
      </c>
      <c r="BB19" s="20">
        <v>0</v>
      </c>
      <c r="BC19" s="20">
        <v>0</v>
      </c>
      <c r="BD19" s="20">
        <v>0</v>
      </c>
      <c r="BE19" s="20">
        <v>0</v>
      </c>
      <c r="BF19" s="20">
        <v>300</v>
      </c>
      <c r="BG19" s="20">
        <v>50</v>
      </c>
      <c r="BI19" s="39"/>
      <c r="BJ19" s="39"/>
      <c r="BK19" s="40"/>
      <c r="BL19" s="40"/>
      <c r="BM19" s="40"/>
      <c r="BN19" s="29"/>
      <c r="BO19" s="29"/>
      <c r="BP19" s="29"/>
      <c r="BQ19" s="29"/>
      <c r="BR19" s="29"/>
      <c r="BS19" s="29"/>
      <c r="BT19" s="29"/>
      <c r="BU19" s="29"/>
      <c r="BV19" s="40"/>
      <c r="BX19" s="39"/>
      <c r="BY19" s="39"/>
      <c r="BZ19" s="40"/>
      <c r="CA19" s="40"/>
      <c r="CB19" s="40"/>
      <c r="CC19" s="29"/>
      <c r="CD19" s="29"/>
      <c r="CE19" s="29"/>
      <c r="CF19" s="29"/>
      <c r="CG19" s="29"/>
      <c r="CH19" s="29"/>
      <c r="CI19" s="29"/>
      <c r="CJ19" s="29"/>
      <c r="CK19" s="40"/>
    </row>
    <row r="20" spans="1:89" x14ac:dyDescent="0.25">
      <c r="A20" s="145" t="s">
        <v>472</v>
      </c>
      <c r="B20" s="146"/>
      <c r="C20" s="20">
        <v>478900</v>
      </c>
      <c r="D20" s="20">
        <v>8000</v>
      </c>
      <c r="E20" s="20">
        <v>470900</v>
      </c>
      <c r="F20" s="20">
        <v>347400</v>
      </c>
      <c r="G20" s="20">
        <v>2200</v>
      </c>
      <c r="H20" s="20">
        <v>9000</v>
      </c>
      <c r="I20" s="20">
        <v>100</v>
      </c>
      <c r="J20" s="20">
        <v>40000</v>
      </c>
      <c r="K20" s="20">
        <v>0</v>
      </c>
      <c r="L20" s="20">
        <v>47900</v>
      </c>
      <c r="M20" s="20">
        <v>394100</v>
      </c>
      <c r="N20" s="13" t="s">
        <v>47</v>
      </c>
      <c r="P20" s="145" t="s">
        <v>472</v>
      </c>
      <c r="Q20" s="146"/>
      <c r="R20" s="20">
        <v>107400</v>
      </c>
      <c r="S20" s="20">
        <v>3700</v>
      </c>
      <c r="T20" s="20">
        <v>103700</v>
      </c>
      <c r="U20" s="20">
        <v>76500</v>
      </c>
      <c r="V20" s="20">
        <v>700</v>
      </c>
      <c r="W20" s="20">
        <v>1300</v>
      </c>
      <c r="X20" s="20">
        <v>100</v>
      </c>
      <c r="Y20" s="20">
        <v>8400</v>
      </c>
      <c r="Z20" s="20">
        <v>0</v>
      </c>
      <c r="AA20" s="20">
        <v>1700</v>
      </c>
      <c r="AB20" s="20">
        <v>85400</v>
      </c>
      <c r="AC20" s="20">
        <v>14285</v>
      </c>
      <c r="AE20" s="145" t="s">
        <v>472</v>
      </c>
      <c r="AF20" s="146"/>
      <c r="AG20" s="20">
        <v>218700</v>
      </c>
      <c r="AH20" s="20">
        <v>700</v>
      </c>
      <c r="AI20" s="20">
        <v>218000</v>
      </c>
      <c r="AJ20" s="20">
        <v>155600</v>
      </c>
      <c r="AK20" s="20">
        <v>300</v>
      </c>
      <c r="AL20" s="20">
        <v>7100</v>
      </c>
      <c r="AM20" s="20">
        <v>0</v>
      </c>
      <c r="AN20" s="20">
        <v>18500</v>
      </c>
      <c r="AO20" s="20">
        <v>0</v>
      </c>
      <c r="AP20" s="20">
        <v>4800</v>
      </c>
      <c r="AQ20" s="20">
        <v>180900</v>
      </c>
      <c r="AR20" s="20">
        <v>48280</v>
      </c>
      <c r="AT20" s="145" t="s">
        <v>472</v>
      </c>
      <c r="AU20" s="146"/>
      <c r="AV20" s="20">
        <v>3300</v>
      </c>
      <c r="AW20" s="20">
        <v>2800</v>
      </c>
      <c r="AX20" s="20">
        <v>500</v>
      </c>
      <c r="AY20" s="20">
        <v>1400</v>
      </c>
      <c r="AZ20" s="20">
        <v>1100</v>
      </c>
      <c r="BA20" s="20">
        <v>0</v>
      </c>
      <c r="BB20" s="20">
        <v>0</v>
      </c>
      <c r="BC20" s="20">
        <v>100</v>
      </c>
      <c r="BD20" s="20">
        <v>0</v>
      </c>
      <c r="BE20" s="20">
        <v>0</v>
      </c>
      <c r="BF20" s="20">
        <v>400</v>
      </c>
      <c r="BG20" s="20">
        <v>39</v>
      </c>
      <c r="BI20" s="39"/>
      <c r="BJ20" s="39"/>
      <c r="BK20" s="40"/>
      <c r="BL20" s="40"/>
      <c r="BM20" s="40"/>
      <c r="BN20" s="29"/>
      <c r="BO20" s="29"/>
      <c r="BP20" s="29"/>
      <c r="BQ20" s="29"/>
      <c r="BR20" s="29"/>
      <c r="BS20" s="29"/>
      <c r="BT20" s="29"/>
      <c r="BU20" s="29"/>
      <c r="BV20" s="40"/>
      <c r="BX20" s="39"/>
      <c r="BY20" s="39"/>
      <c r="BZ20" s="40"/>
      <c r="CA20" s="40"/>
      <c r="CB20" s="40"/>
      <c r="CC20" s="29"/>
      <c r="CD20" s="29"/>
      <c r="CE20" s="29"/>
      <c r="CF20" s="29"/>
      <c r="CG20" s="29"/>
      <c r="CH20" s="29"/>
      <c r="CI20" s="29"/>
      <c r="CJ20" s="29"/>
      <c r="CK20" s="40"/>
    </row>
    <row r="21" spans="1:89" x14ac:dyDescent="0.25">
      <c r="A21" s="145" t="s">
        <v>473</v>
      </c>
      <c r="B21" s="146"/>
      <c r="C21" s="20">
        <v>521400</v>
      </c>
      <c r="D21" s="20">
        <v>9800</v>
      </c>
      <c r="E21" s="20">
        <v>511600</v>
      </c>
      <c r="F21" s="20">
        <v>332000</v>
      </c>
      <c r="G21" s="20">
        <v>1600</v>
      </c>
      <c r="H21" s="20">
        <v>5400</v>
      </c>
      <c r="I21" s="20">
        <v>100</v>
      </c>
      <c r="J21" s="20">
        <v>40300</v>
      </c>
      <c r="K21" s="20">
        <v>0</v>
      </c>
      <c r="L21" s="20">
        <v>46200</v>
      </c>
      <c r="M21" s="20">
        <v>376000</v>
      </c>
      <c r="N21" s="13" t="s">
        <v>47</v>
      </c>
      <c r="P21" s="145" t="s">
        <v>473</v>
      </c>
      <c r="Q21" s="146"/>
      <c r="R21" s="20">
        <v>136900</v>
      </c>
      <c r="S21" s="20">
        <v>5000</v>
      </c>
      <c r="T21" s="20">
        <v>131900</v>
      </c>
      <c r="U21" s="20">
        <v>89500</v>
      </c>
      <c r="V21" s="20">
        <v>700</v>
      </c>
      <c r="W21" s="20">
        <v>1400</v>
      </c>
      <c r="X21" s="20">
        <v>0</v>
      </c>
      <c r="Y21" s="20">
        <v>8700</v>
      </c>
      <c r="Z21" s="20">
        <v>0</v>
      </c>
      <c r="AA21" s="20">
        <v>1400</v>
      </c>
      <c r="AB21" s="20">
        <v>98900</v>
      </c>
      <c r="AC21" s="20">
        <v>14758</v>
      </c>
      <c r="AE21" s="145" t="s">
        <v>473</v>
      </c>
      <c r="AF21" s="146"/>
      <c r="AG21" s="20">
        <v>223800</v>
      </c>
      <c r="AH21" s="20">
        <v>700</v>
      </c>
      <c r="AI21" s="20">
        <v>223100</v>
      </c>
      <c r="AJ21" s="20">
        <v>130500</v>
      </c>
      <c r="AK21" s="20">
        <v>700</v>
      </c>
      <c r="AL21" s="20">
        <v>3600</v>
      </c>
      <c r="AM21" s="20">
        <v>0</v>
      </c>
      <c r="AN21" s="20">
        <v>17400</v>
      </c>
      <c r="AO21" s="20">
        <v>0</v>
      </c>
      <c r="AP21" s="20">
        <v>3500</v>
      </c>
      <c r="AQ21" s="20">
        <v>150800</v>
      </c>
      <c r="AR21" s="20">
        <v>49015</v>
      </c>
      <c r="AT21" s="145" t="s">
        <v>473</v>
      </c>
      <c r="AU21" s="146"/>
      <c r="AV21" s="20">
        <v>3800</v>
      </c>
      <c r="AW21" s="20">
        <v>3100</v>
      </c>
      <c r="AX21" s="20">
        <v>700</v>
      </c>
      <c r="AY21" s="20">
        <v>200</v>
      </c>
      <c r="AZ21" s="20">
        <v>100</v>
      </c>
      <c r="BA21" s="20">
        <v>0</v>
      </c>
      <c r="BB21" s="20">
        <v>0</v>
      </c>
      <c r="BC21" s="20">
        <v>0</v>
      </c>
      <c r="BD21" s="20">
        <v>0</v>
      </c>
      <c r="BE21" s="20">
        <v>0</v>
      </c>
      <c r="BF21" s="20">
        <v>100</v>
      </c>
      <c r="BG21" s="20">
        <v>22</v>
      </c>
      <c r="BI21" s="39"/>
      <c r="BJ21" s="39"/>
      <c r="BK21" s="40"/>
      <c r="BL21" s="40"/>
      <c r="BM21" s="40"/>
      <c r="BN21" s="29"/>
      <c r="BO21" s="29"/>
      <c r="BP21" s="29"/>
      <c r="BQ21" s="29"/>
      <c r="BR21" s="29"/>
      <c r="BS21" s="29"/>
      <c r="BT21" s="29"/>
      <c r="BU21" s="29"/>
      <c r="BV21" s="40"/>
      <c r="BX21" s="39"/>
      <c r="BY21" s="39"/>
      <c r="BZ21" s="40"/>
      <c r="CA21" s="40"/>
      <c r="CB21" s="40"/>
      <c r="CC21" s="29"/>
      <c r="CD21" s="29"/>
      <c r="CE21" s="29"/>
      <c r="CF21" s="29"/>
      <c r="CG21" s="29"/>
      <c r="CH21" s="29"/>
      <c r="CI21" s="29"/>
      <c r="CJ21" s="29"/>
      <c r="CK21" s="40"/>
    </row>
    <row r="22" spans="1:89" x14ac:dyDescent="0.25">
      <c r="A22" s="145" t="s">
        <v>474</v>
      </c>
      <c r="B22" s="146"/>
      <c r="C22" s="21">
        <v>588600</v>
      </c>
      <c r="D22" s="21">
        <v>10100</v>
      </c>
      <c r="E22" s="21">
        <v>578500</v>
      </c>
      <c r="F22" s="21">
        <v>304400</v>
      </c>
      <c r="G22" s="21">
        <v>100</v>
      </c>
      <c r="H22" s="21">
        <v>1900</v>
      </c>
      <c r="I22" s="21">
        <v>0</v>
      </c>
      <c r="J22" s="21">
        <v>43800</v>
      </c>
      <c r="K22" s="21">
        <v>0</v>
      </c>
      <c r="L22" s="21">
        <v>34600</v>
      </c>
      <c r="M22" s="21">
        <v>350000</v>
      </c>
      <c r="N22" s="12" t="s">
        <v>47</v>
      </c>
      <c r="P22" s="145" t="s">
        <v>474</v>
      </c>
      <c r="Q22" s="146"/>
      <c r="R22" s="21">
        <v>172400</v>
      </c>
      <c r="S22" s="21">
        <v>5200</v>
      </c>
      <c r="T22" s="21">
        <v>167200</v>
      </c>
      <c r="U22" s="21">
        <v>95900</v>
      </c>
      <c r="V22" s="21">
        <v>100</v>
      </c>
      <c r="W22" s="21">
        <v>900</v>
      </c>
      <c r="X22" s="21">
        <v>0</v>
      </c>
      <c r="Y22" s="21">
        <v>9900</v>
      </c>
      <c r="Z22" s="21">
        <v>0</v>
      </c>
      <c r="AA22" s="21">
        <v>700</v>
      </c>
      <c r="AB22" s="21">
        <v>106600</v>
      </c>
      <c r="AC22" s="21">
        <v>18355</v>
      </c>
      <c r="AE22" s="145" t="s">
        <v>474</v>
      </c>
      <c r="AF22" s="146"/>
      <c r="AG22" s="21">
        <v>238000</v>
      </c>
      <c r="AH22" s="21">
        <v>700</v>
      </c>
      <c r="AI22" s="21">
        <v>237300</v>
      </c>
      <c r="AJ22" s="21">
        <v>79600</v>
      </c>
      <c r="AK22" s="21">
        <v>0</v>
      </c>
      <c r="AL22" s="21">
        <v>800</v>
      </c>
      <c r="AM22" s="21">
        <v>0</v>
      </c>
      <c r="AN22" s="21">
        <v>11400</v>
      </c>
      <c r="AO22" s="21">
        <v>0</v>
      </c>
      <c r="AP22" s="21">
        <v>1500</v>
      </c>
      <c r="AQ22" s="21">
        <v>91800</v>
      </c>
      <c r="AR22" s="21">
        <v>50039</v>
      </c>
      <c r="AT22" s="145" t="s">
        <v>474</v>
      </c>
      <c r="AU22" s="146"/>
      <c r="AV22" s="21">
        <v>4300</v>
      </c>
      <c r="AW22" s="21">
        <v>3300</v>
      </c>
      <c r="AX22" s="21">
        <v>1000</v>
      </c>
      <c r="AY22" s="21">
        <v>0</v>
      </c>
      <c r="AZ22" s="21">
        <v>0</v>
      </c>
      <c r="BA22" s="21">
        <v>0</v>
      </c>
      <c r="BB22" s="21">
        <v>0</v>
      </c>
      <c r="BC22" s="21">
        <v>0</v>
      </c>
      <c r="BD22" s="21">
        <v>0</v>
      </c>
      <c r="BE22" s="21">
        <v>0</v>
      </c>
      <c r="BF22" s="21">
        <v>0</v>
      </c>
      <c r="BG22" s="21">
        <v>23</v>
      </c>
      <c r="BI22" s="39"/>
      <c r="BJ22" s="39"/>
      <c r="BK22" s="40"/>
      <c r="BL22" s="40"/>
      <c r="BM22" s="40"/>
      <c r="BN22" s="29"/>
      <c r="BO22" s="29"/>
      <c r="BP22" s="29"/>
      <c r="BQ22" s="29"/>
      <c r="BR22" s="29"/>
      <c r="BS22" s="29"/>
      <c r="BT22" s="29"/>
      <c r="BU22" s="29"/>
      <c r="BV22" s="40"/>
      <c r="BX22" s="39"/>
      <c r="BY22" s="39"/>
      <c r="BZ22" s="40"/>
      <c r="CA22" s="40"/>
      <c r="CB22" s="40"/>
      <c r="CC22" s="29"/>
      <c r="CD22" s="29"/>
      <c r="CE22" s="29"/>
      <c r="CF22" s="29"/>
      <c r="CG22" s="29"/>
      <c r="CH22" s="29"/>
      <c r="CI22" s="29"/>
      <c r="CJ22" s="29"/>
      <c r="CK22" s="40"/>
    </row>
    <row r="23" spans="1:89" x14ac:dyDescent="0.25">
      <c r="A23" s="420" t="s">
        <v>96</v>
      </c>
      <c r="B23" s="421"/>
      <c r="C23" s="12" t="s">
        <v>47</v>
      </c>
      <c r="D23" s="12" t="s">
        <v>47</v>
      </c>
      <c r="E23" s="12" t="s">
        <v>47</v>
      </c>
      <c r="F23" s="21">
        <v>2986700</v>
      </c>
      <c r="G23" s="21">
        <v>36700</v>
      </c>
      <c r="H23" s="21">
        <v>105200</v>
      </c>
      <c r="I23" s="21">
        <v>2300</v>
      </c>
      <c r="J23" s="21">
        <v>357300</v>
      </c>
      <c r="K23" s="21">
        <v>-500</v>
      </c>
      <c r="L23" s="21">
        <v>379000</v>
      </c>
      <c r="M23" s="21">
        <v>3410700</v>
      </c>
      <c r="N23" s="12" t="s">
        <v>47</v>
      </c>
      <c r="P23" s="420" t="s">
        <v>96</v>
      </c>
      <c r="Q23" s="421"/>
      <c r="R23" s="12" t="s">
        <v>47</v>
      </c>
      <c r="S23" s="12" t="s">
        <v>47</v>
      </c>
      <c r="T23" s="12" t="s">
        <v>47</v>
      </c>
      <c r="U23" s="21">
        <v>594900</v>
      </c>
      <c r="V23" s="21">
        <v>21400</v>
      </c>
      <c r="W23" s="21">
        <v>11700</v>
      </c>
      <c r="X23" s="21">
        <v>1500</v>
      </c>
      <c r="Y23" s="21">
        <v>83800</v>
      </c>
      <c r="Z23" s="21">
        <v>0</v>
      </c>
      <c r="AA23" s="21">
        <v>11400</v>
      </c>
      <c r="AB23" s="21">
        <v>667500</v>
      </c>
      <c r="AC23" s="12" t="s">
        <v>47</v>
      </c>
      <c r="AE23" s="420" t="s">
        <v>96</v>
      </c>
      <c r="AF23" s="421"/>
      <c r="AG23" s="7" t="s">
        <v>47</v>
      </c>
      <c r="AH23" s="12" t="s">
        <v>47</v>
      </c>
      <c r="AI23" s="7" t="s">
        <v>47</v>
      </c>
      <c r="AJ23" s="21">
        <v>1368700</v>
      </c>
      <c r="AK23" s="21">
        <v>9600</v>
      </c>
      <c r="AL23" s="21">
        <v>84200</v>
      </c>
      <c r="AM23" s="21">
        <v>300</v>
      </c>
      <c r="AN23" s="21">
        <v>174800</v>
      </c>
      <c r="AO23" s="21">
        <v>-700</v>
      </c>
      <c r="AP23" s="21">
        <v>42700</v>
      </c>
      <c r="AQ23" s="21">
        <v>1618500</v>
      </c>
      <c r="AR23" s="7" t="s">
        <v>47</v>
      </c>
      <c r="AT23" s="420" t="s">
        <v>96</v>
      </c>
      <c r="AU23" s="421"/>
      <c r="AV23" s="7" t="s">
        <v>47</v>
      </c>
      <c r="AW23" s="7" t="s">
        <v>47</v>
      </c>
      <c r="AX23" s="7" t="s">
        <v>47</v>
      </c>
      <c r="AY23" s="21">
        <v>21000</v>
      </c>
      <c r="AZ23" s="21">
        <v>7500</v>
      </c>
      <c r="BA23" s="21">
        <v>4600</v>
      </c>
      <c r="BB23" s="21">
        <v>300</v>
      </c>
      <c r="BC23" s="21">
        <v>1700</v>
      </c>
      <c r="BD23" s="21">
        <v>0</v>
      </c>
      <c r="BE23" s="21">
        <v>100</v>
      </c>
      <c r="BF23" s="21">
        <v>19500</v>
      </c>
      <c r="BG23" s="7" t="s">
        <v>47</v>
      </c>
      <c r="BI23" s="39"/>
      <c r="BJ23" s="39"/>
      <c r="BK23" s="40"/>
      <c r="BL23" s="40"/>
      <c r="BM23" s="40"/>
      <c r="BN23" s="29"/>
      <c r="BO23" s="29"/>
      <c r="BP23" s="29"/>
      <c r="BQ23" s="29"/>
      <c r="BR23" s="29"/>
      <c r="BS23" s="29"/>
      <c r="BT23" s="29"/>
      <c r="BU23" s="29"/>
      <c r="BV23" s="40"/>
      <c r="BX23" s="39"/>
      <c r="BY23" s="39"/>
      <c r="BZ23" s="40"/>
      <c r="CA23" s="40"/>
      <c r="CB23" s="40"/>
      <c r="CC23" s="29"/>
      <c r="CD23" s="29"/>
      <c r="CE23" s="29"/>
      <c r="CF23" s="29"/>
      <c r="CG23" s="29"/>
      <c r="CH23" s="29"/>
      <c r="CI23" s="29"/>
      <c r="CJ23" s="29"/>
      <c r="CK23" s="40"/>
    </row>
    <row r="24" spans="1:89" ht="5.0999999999999996" customHeight="1" x14ac:dyDescent="0.25"/>
    <row r="25" spans="1:89" x14ac:dyDescent="0.25">
      <c r="A25" s="22"/>
      <c r="B25" s="413" t="s">
        <v>25</v>
      </c>
      <c r="C25" s="414"/>
      <c r="D25" s="414"/>
      <c r="E25" s="415"/>
      <c r="F25" s="413" t="s">
        <v>28</v>
      </c>
      <c r="G25" s="414"/>
      <c r="H25" s="414"/>
      <c r="I25" s="415"/>
      <c r="J25" s="403" t="s">
        <v>29</v>
      </c>
      <c r="K25" s="405"/>
      <c r="L25" s="2"/>
      <c r="M25" s="2" t="s">
        <v>31</v>
      </c>
      <c r="N25" s="2" t="s">
        <v>17</v>
      </c>
      <c r="P25" s="22"/>
      <c r="Q25" s="413" t="s">
        <v>25</v>
      </c>
      <c r="R25" s="414"/>
      <c r="S25" s="414"/>
      <c r="T25" s="415"/>
      <c r="U25" s="413" t="s">
        <v>28</v>
      </c>
      <c r="V25" s="414"/>
      <c r="W25" s="414"/>
      <c r="X25" s="415"/>
      <c r="Y25" s="403" t="s">
        <v>29</v>
      </c>
      <c r="Z25" s="405"/>
      <c r="AA25" s="2"/>
      <c r="AB25" s="2" t="s">
        <v>31</v>
      </c>
      <c r="AC25" s="2" t="s">
        <v>17</v>
      </c>
      <c r="AE25" s="22"/>
      <c r="AF25" s="413" t="s">
        <v>25</v>
      </c>
      <c r="AG25" s="414"/>
      <c r="AH25" s="414"/>
      <c r="AI25" s="415"/>
      <c r="AJ25" s="413" t="s">
        <v>28</v>
      </c>
      <c r="AK25" s="414"/>
      <c r="AL25" s="414"/>
      <c r="AM25" s="415"/>
      <c r="AN25" s="403" t="s">
        <v>29</v>
      </c>
      <c r="AO25" s="405"/>
      <c r="AP25" s="2"/>
      <c r="AQ25" s="2" t="s">
        <v>31</v>
      </c>
      <c r="AR25" s="2" t="s">
        <v>17</v>
      </c>
      <c r="AT25" s="22"/>
      <c r="AU25" s="413" t="s">
        <v>25</v>
      </c>
      <c r="AV25" s="414"/>
      <c r="AW25" s="414"/>
      <c r="AX25" s="415"/>
      <c r="AY25" s="413" t="s">
        <v>28</v>
      </c>
      <c r="AZ25" s="414"/>
      <c r="BA25" s="414"/>
      <c r="BB25" s="415"/>
      <c r="BC25" s="403" t="s">
        <v>29</v>
      </c>
      <c r="BD25" s="405"/>
      <c r="BE25" s="2"/>
      <c r="BF25" s="2" t="s">
        <v>31</v>
      </c>
      <c r="BG25" s="2" t="s">
        <v>17</v>
      </c>
      <c r="BI25" s="22"/>
      <c r="BJ25" s="413" t="s">
        <v>25</v>
      </c>
      <c r="BK25" s="414"/>
      <c r="BL25" s="414"/>
      <c r="BM25" s="415"/>
      <c r="BN25" s="413" t="s">
        <v>28</v>
      </c>
      <c r="BO25" s="414"/>
      <c r="BP25" s="414"/>
      <c r="BQ25" s="415"/>
      <c r="BR25" s="403" t="s">
        <v>29</v>
      </c>
      <c r="BS25" s="405"/>
      <c r="BT25" s="2"/>
      <c r="BU25" s="2" t="s">
        <v>31</v>
      </c>
      <c r="BV25" s="2" t="s">
        <v>17</v>
      </c>
      <c r="BX25" s="22"/>
      <c r="BY25" s="413" t="s">
        <v>25</v>
      </c>
      <c r="BZ25" s="414"/>
      <c r="CA25" s="414"/>
      <c r="CB25" s="415"/>
      <c r="CC25" s="413" t="s">
        <v>28</v>
      </c>
      <c r="CD25" s="414"/>
      <c r="CE25" s="414"/>
      <c r="CF25" s="415"/>
      <c r="CG25" s="403" t="s">
        <v>29</v>
      </c>
      <c r="CH25" s="405"/>
      <c r="CI25" s="2"/>
      <c r="CJ25" s="2" t="s">
        <v>31</v>
      </c>
      <c r="CK25" s="2" t="s">
        <v>17</v>
      </c>
    </row>
    <row r="26" spans="1:89" x14ac:dyDescent="0.25">
      <c r="A26" s="17"/>
      <c r="B26" s="413" t="s">
        <v>26</v>
      </c>
      <c r="C26" s="415"/>
      <c r="D26" s="413" t="s">
        <v>27</v>
      </c>
      <c r="E26" s="415"/>
      <c r="F26" s="413" t="s">
        <v>26</v>
      </c>
      <c r="G26" s="415"/>
      <c r="H26" s="413" t="s">
        <v>27</v>
      </c>
      <c r="I26" s="415"/>
      <c r="J26" s="406"/>
      <c r="K26" s="408"/>
      <c r="L26" s="17" t="s">
        <v>13</v>
      </c>
      <c r="M26" s="17" t="s">
        <v>32</v>
      </c>
      <c r="N26" s="17" t="s">
        <v>18</v>
      </c>
      <c r="P26" s="17"/>
      <c r="Q26" s="413" t="s">
        <v>26</v>
      </c>
      <c r="R26" s="415"/>
      <c r="S26" s="413" t="s">
        <v>27</v>
      </c>
      <c r="T26" s="415"/>
      <c r="U26" s="413" t="s">
        <v>26</v>
      </c>
      <c r="V26" s="415"/>
      <c r="W26" s="413" t="s">
        <v>27</v>
      </c>
      <c r="X26" s="415"/>
      <c r="Y26" s="406"/>
      <c r="Z26" s="408"/>
      <c r="AA26" s="17" t="s">
        <v>13</v>
      </c>
      <c r="AB26" s="17" t="s">
        <v>32</v>
      </c>
      <c r="AC26" s="17" t="s">
        <v>18</v>
      </c>
      <c r="AE26" s="17"/>
      <c r="AF26" s="413" t="s">
        <v>26</v>
      </c>
      <c r="AG26" s="415"/>
      <c r="AH26" s="413" t="s">
        <v>27</v>
      </c>
      <c r="AI26" s="415"/>
      <c r="AJ26" s="413" t="s">
        <v>26</v>
      </c>
      <c r="AK26" s="415"/>
      <c r="AL26" s="413" t="s">
        <v>27</v>
      </c>
      <c r="AM26" s="415"/>
      <c r="AN26" s="406"/>
      <c r="AO26" s="408"/>
      <c r="AP26" s="17" t="s">
        <v>13</v>
      </c>
      <c r="AQ26" s="17" t="s">
        <v>32</v>
      </c>
      <c r="AR26" s="17" t="s">
        <v>18</v>
      </c>
      <c r="AT26" s="17"/>
      <c r="AU26" s="413" t="s">
        <v>26</v>
      </c>
      <c r="AV26" s="415"/>
      <c r="AW26" s="413" t="s">
        <v>27</v>
      </c>
      <c r="AX26" s="415"/>
      <c r="AY26" s="413" t="s">
        <v>26</v>
      </c>
      <c r="AZ26" s="415"/>
      <c r="BA26" s="413" t="s">
        <v>27</v>
      </c>
      <c r="BB26" s="415"/>
      <c r="BC26" s="406"/>
      <c r="BD26" s="408"/>
      <c r="BE26" s="17" t="s">
        <v>13</v>
      </c>
      <c r="BF26" s="17" t="s">
        <v>32</v>
      </c>
      <c r="BG26" s="17" t="s">
        <v>18</v>
      </c>
      <c r="BI26" s="17"/>
      <c r="BJ26" s="413" t="s">
        <v>26</v>
      </c>
      <c r="BK26" s="415"/>
      <c r="BL26" s="413" t="s">
        <v>27</v>
      </c>
      <c r="BM26" s="415"/>
      <c r="BN26" s="413" t="s">
        <v>26</v>
      </c>
      <c r="BO26" s="415"/>
      <c r="BP26" s="413" t="s">
        <v>27</v>
      </c>
      <c r="BQ26" s="415"/>
      <c r="BR26" s="406"/>
      <c r="BS26" s="408"/>
      <c r="BT26" s="17" t="s">
        <v>13</v>
      </c>
      <c r="BU26" s="17" t="s">
        <v>32</v>
      </c>
      <c r="BV26" s="17" t="s">
        <v>18</v>
      </c>
      <c r="BX26" s="17"/>
      <c r="BY26" s="413" t="s">
        <v>26</v>
      </c>
      <c r="BZ26" s="415"/>
      <c r="CA26" s="413" t="s">
        <v>27</v>
      </c>
      <c r="CB26" s="415"/>
      <c r="CC26" s="413" t="s">
        <v>26</v>
      </c>
      <c r="CD26" s="415"/>
      <c r="CE26" s="413" t="s">
        <v>27</v>
      </c>
      <c r="CF26" s="415"/>
      <c r="CG26" s="406"/>
      <c r="CH26" s="408"/>
      <c r="CI26" s="17" t="s">
        <v>13</v>
      </c>
      <c r="CJ26" s="17" t="s">
        <v>32</v>
      </c>
      <c r="CK26" s="17" t="s">
        <v>18</v>
      </c>
    </row>
    <row r="27" spans="1:89" x14ac:dyDescent="0.25">
      <c r="A27" s="17"/>
      <c r="B27" s="17"/>
      <c r="C27" s="17"/>
      <c r="D27" s="17"/>
      <c r="E27" s="17"/>
      <c r="F27" s="17"/>
      <c r="G27" s="17"/>
      <c r="H27" s="17"/>
      <c r="I27" s="17"/>
      <c r="J27" s="17"/>
      <c r="K27" s="17"/>
      <c r="L27" s="17" t="s">
        <v>14</v>
      </c>
      <c r="M27" s="17" t="s">
        <v>14</v>
      </c>
      <c r="N27" s="17" t="s">
        <v>35</v>
      </c>
      <c r="P27" s="17"/>
      <c r="Q27" s="17"/>
      <c r="R27" s="17"/>
      <c r="S27" s="17"/>
      <c r="T27" s="17"/>
      <c r="U27" s="17"/>
      <c r="V27" s="17"/>
      <c r="W27" s="17"/>
      <c r="X27" s="17"/>
      <c r="Y27" s="17"/>
      <c r="Z27" s="17"/>
      <c r="AA27" s="17" t="s">
        <v>14</v>
      </c>
      <c r="AB27" s="17" t="s">
        <v>14</v>
      </c>
      <c r="AC27" s="17" t="s">
        <v>35</v>
      </c>
      <c r="AE27" s="17"/>
      <c r="AF27" s="17"/>
      <c r="AG27" s="17"/>
      <c r="AH27" s="17"/>
      <c r="AI27" s="17"/>
      <c r="AJ27" s="17"/>
      <c r="AK27" s="17"/>
      <c r="AL27" s="17"/>
      <c r="AM27" s="17"/>
      <c r="AN27" s="17"/>
      <c r="AO27" s="17"/>
      <c r="AP27" s="17" t="s">
        <v>14</v>
      </c>
      <c r="AQ27" s="17" t="s">
        <v>14</v>
      </c>
      <c r="AR27" s="17" t="s">
        <v>35</v>
      </c>
      <c r="AT27" s="17"/>
      <c r="AU27" s="17"/>
      <c r="AV27" s="17"/>
      <c r="AW27" s="17"/>
      <c r="AX27" s="17"/>
      <c r="AY27" s="17"/>
      <c r="AZ27" s="17"/>
      <c r="BA27" s="17"/>
      <c r="BB27" s="17"/>
      <c r="BC27" s="17"/>
      <c r="BD27" s="17"/>
      <c r="BE27" s="17" t="s">
        <v>14</v>
      </c>
      <c r="BF27" s="17" t="s">
        <v>14</v>
      </c>
      <c r="BG27" s="17" t="s">
        <v>35</v>
      </c>
      <c r="BI27" s="17"/>
      <c r="BJ27" s="17"/>
      <c r="BK27" s="17"/>
      <c r="BL27" s="17"/>
      <c r="BM27" s="17"/>
      <c r="BN27" s="17"/>
      <c r="BO27" s="17"/>
      <c r="BP27" s="17"/>
      <c r="BQ27" s="17"/>
      <c r="BR27" s="17"/>
      <c r="BS27" s="17"/>
      <c r="BT27" s="17" t="s">
        <v>14</v>
      </c>
      <c r="BU27" s="17" t="s">
        <v>14</v>
      </c>
      <c r="BV27" s="17" t="s">
        <v>35</v>
      </c>
      <c r="BX27" s="17"/>
      <c r="BY27" s="17"/>
      <c r="BZ27" s="17"/>
      <c r="CA27" s="17"/>
      <c r="CB27" s="17"/>
      <c r="CC27" s="17"/>
      <c r="CD27" s="17"/>
      <c r="CE27" s="17"/>
      <c r="CF27" s="17"/>
      <c r="CG27" s="17"/>
      <c r="CH27" s="17"/>
      <c r="CI27" s="17" t="s">
        <v>14</v>
      </c>
      <c r="CJ27" s="17" t="s">
        <v>14</v>
      </c>
      <c r="CK27" s="17" t="s">
        <v>35</v>
      </c>
    </row>
    <row r="28" spans="1:89" ht="15" customHeight="1" x14ac:dyDescent="0.25">
      <c r="A28" s="3"/>
      <c r="B28" s="17" t="s">
        <v>20</v>
      </c>
      <c r="C28" s="17"/>
      <c r="D28" s="17" t="s">
        <v>20</v>
      </c>
      <c r="E28" s="17"/>
      <c r="F28" s="17" t="s">
        <v>20</v>
      </c>
      <c r="G28" s="17"/>
      <c r="H28" s="17" t="s">
        <v>20</v>
      </c>
      <c r="I28" s="17"/>
      <c r="J28" s="17" t="s">
        <v>20</v>
      </c>
      <c r="K28" s="17"/>
      <c r="L28" s="17" t="s">
        <v>15</v>
      </c>
      <c r="M28" s="17" t="s">
        <v>33</v>
      </c>
      <c r="N28" s="17" t="s">
        <v>20</v>
      </c>
      <c r="P28" s="3"/>
      <c r="Q28" s="17" t="s">
        <v>20</v>
      </c>
      <c r="R28" s="17"/>
      <c r="S28" s="17" t="s">
        <v>20</v>
      </c>
      <c r="T28" s="17"/>
      <c r="U28" s="17" t="s">
        <v>20</v>
      </c>
      <c r="V28" s="17"/>
      <c r="W28" s="17" t="s">
        <v>20</v>
      </c>
      <c r="X28" s="17"/>
      <c r="Y28" s="17" t="s">
        <v>20</v>
      </c>
      <c r="Z28" s="17"/>
      <c r="AA28" s="17" t="s">
        <v>15</v>
      </c>
      <c r="AB28" s="17" t="s">
        <v>33</v>
      </c>
      <c r="AC28" s="17" t="s">
        <v>20</v>
      </c>
      <c r="AE28" s="3"/>
      <c r="AF28" s="17" t="s">
        <v>20</v>
      </c>
      <c r="AG28" s="17"/>
      <c r="AH28" s="17" t="s">
        <v>20</v>
      </c>
      <c r="AI28" s="17"/>
      <c r="AJ28" s="17" t="s">
        <v>20</v>
      </c>
      <c r="AK28" s="17"/>
      <c r="AL28" s="17" t="s">
        <v>20</v>
      </c>
      <c r="AM28" s="17"/>
      <c r="AN28" s="17" t="s">
        <v>20</v>
      </c>
      <c r="AO28" s="17"/>
      <c r="AP28" s="17" t="s">
        <v>15</v>
      </c>
      <c r="AQ28" s="17" t="s">
        <v>33</v>
      </c>
      <c r="AR28" s="17" t="s">
        <v>20</v>
      </c>
      <c r="AT28" s="3"/>
      <c r="AU28" s="17" t="s">
        <v>20</v>
      </c>
      <c r="AV28" s="17"/>
      <c r="AW28" s="17" t="s">
        <v>20</v>
      </c>
      <c r="AX28" s="17"/>
      <c r="AY28" s="17" t="s">
        <v>20</v>
      </c>
      <c r="AZ28" s="17"/>
      <c r="BA28" s="17" t="s">
        <v>20</v>
      </c>
      <c r="BB28" s="17"/>
      <c r="BC28" s="17" t="s">
        <v>20</v>
      </c>
      <c r="BD28" s="17"/>
      <c r="BE28" s="17" t="s">
        <v>15</v>
      </c>
      <c r="BF28" s="17" t="s">
        <v>33</v>
      </c>
      <c r="BG28" s="17" t="s">
        <v>20</v>
      </c>
      <c r="BI28" s="3"/>
      <c r="BJ28" s="17" t="s">
        <v>20</v>
      </c>
      <c r="BK28" s="17"/>
      <c r="BL28" s="17" t="s">
        <v>20</v>
      </c>
      <c r="BM28" s="17"/>
      <c r="BN28" s="17" t="s">
        <v>20</v>
      </c>
      <c r="BO28" s="17"/>
      <c r="BP28" s="17" t="s">
        <v>20</v>
      </c>
      <c r="BQ28" s="17"/>
      <c r="BR28" s="17" t="s">
        <v>20</v>
      </c>
      <c r="BS28" s="17"/>
      <c r="BT28" s="17" t="s">
        <v>15</v>
      </c>
      <c r="BU28" s="17" t="s">
        <v>33</v>
      </c>
      <c r="BV28" s="17" t="s">
        <v>20</v>
      </c>
      <c r="BX28" s="3"/>
      <c r="BY28" s="17" t="s">
        <v>20</v>
      </c>
      <c r="BZ28" s="17"/>
      <c r="CA28" s="17" t="s">
        <v>20</v>
      </c>
      <c r="CB28" s="17"/>
      <c r="CC28" s="17" t="s">
        <v>20</v>
      </c>
      <c r="CD28" s="17"/>
      <c r="CE28" s="17" t="s">
        <v>20</v>
      </c>
      <c r="CF28" s="17"/>
      <c r="CG28" s="17" t="s">
        <v>20</v>
      </c>
      <c r="CH28" s="17"/>
      <c r="CI28" s="17" t="s">
        <v>15</v>
      </c>
      <c r="CJ28" s="17" t="s">
        <v>33</v>
      </c>
      <c r="CK28" s="17" t="s">
        <v>20</v>
      </c>
    </row>
    <row r="29" spans="1:89" x14ac:dyDescent="0.25">
      <c r="A29" s="3"/>
      <c r="B29" s="3" t="s">
        <v>7</v>
      </c>
      <c r="C29" s="17" t="s">
        <v>2</v>
      </c>
      <c r="D29" s="3" t="s">
        <v>7</v>
      </c>
      <c r="E29" s="17" t="s">
        <v>2</v>
      </c>
      <c r="F29" s="3" t="s">
        <v>7</v>
      </c>
      <c r="G29" s="17" t="s">
        <v>2</v>
      </c>
      <c r="H29" s="3" t="s">
        <v>7</v>
      </c>
      <c r="I29" s="17" t="s">
        <v>2</v>
      </c>
      <c r="J29" s="3" t="s">
        <v>7</v>
      </c>
      <c r="K29" s="17" t="s">
        <v>2</v>
      </c>
      <c r="L29" s="3" t="s">
        <v>30</v>
      </c>
      <c r="M29" s="3" t="s">
        <v>34</v>
      </c>
      <c r="N29" s="3" t="s">
        <v>7</v>
      </c>
      <c r="P29" s="3"/>
      <c r="Q29" s="3" t="s">
        <v>7</v>
      </c>
      <c r="R29" s="17" t="s">
        <v>2</v>
      </c>
      <c r="S29" s="3" t="s">
        <v>7</v>
      </c>
      <c r="T29" s="17" t="s">
        <v>2</v>
      </c>
      <c r="U29" s="3" t="s">
        <v>7</v>
      </c>
      <c r="V29" s="17" t="s">
        <v>2</v>
      </c>
      <c r="W29" s="3" t="s">
        <v>7</v>
      </c>
      <c r="X29" s="17" t="s">
        <v>2</v>
      </c>
      <c r="Y29" s="3" t="s">
        <v>7</v>
      </c>
      <c r="Z29" s="17" t="s">
        <v>2</v>
      </c>
      <c r="AA29" s="3" t="s">
        <v>30</v>
      </c>
      <c r="AB29" s="3" t="s">
        <v>34</v>
      </c>
      <c r="AC29" s="3" t="s">
        <v>7</v>
      </c>
      <c r="AE29" s="3"/>
      <c r="AF29" s="3" t="s">
        <v>7</v>
      </c>
      <c r="AG29" s="17" t="s">
        <v>2</v>
      </c>
      <c r="AH29" s="3" t="s">
        <v>7</v>
      </c>
      <c r="AI29" s="17" t="s">
        <v>2</v>
      </c>
      <c r="AJ29" s="3" t="s">
        <v>7</v>
      </c>
      <c r="AK29" s="17" t="s">
        <v>2</v>
      </c>
      <c r="AL29" s="3" t="s">
        <v>7</v>
      </c>
      <c r="AM29" s="17" t="s">
        <v>2</v>
      </c>
      <c r="AN29" s="3" t="s">
        <v>7</v>
      </c>
      <c r="AO29" s="17" t="s">
        <v>2</v>
      </c>
      <c r="AP29" s="3" t="s">
        <v>30</v>
      </c>
      <c r="AQ29" s="3" t="s">
        <v>34</v>
      </c>
      <c r="AR29" s="3" t="s">
        <v>7</v>
      </c>
      <c r="AT29" s="3"/>
      <c r="AU29" s="3" t="s">
        <v>7</v>
      </c>
      <c r="AV29" s="17" t="s">
        <v>2</v>
      </c>
      <c r="AW29" s="3" t="s">
        <v>7</v>
      </c>
      <c r="AX29" s="17" t="s">
        <v>2</v>
      </c>
      <c r="AY29" s="3" t="s">
        <v>7</v>
      </c>
      <c r="AZ29" s="17" t="s">
        <v>2</v>
      </c>
      <c r="BA29" s="3" t="s">
        <v>7</v>
      </c>
      <c r="BB29" s="17" t="s">
        <v>2</v>
      </c>
      <c r="BC29" s="3" t="s">
        <v>7</v>
      </c>
      <c r="BD29" s="17" t="s">
        <v>2</v>
      </c>
      <c r="BE29" s="3" t="s">
        <v>30</v>
      </c>
      <c r="BF29" s="3" t="s">
        <v>34</v>
      </c>
      <c r="BG29" s="3" t="s">
        <v>7</v>
      </c>
      <c r="BI29" s="3"/>
      <c r="BJ29" s="3" t="s">
        <v>7</v>
      </c>
      <c r="BK29" s="17" t="s">
        <v>2</v>
      </c>
      <c r="BL29" s="3" t="s">
        <v>7</v>
      </c>
      <c r="BM29" s="17" t="s">
        <v>2</v>
      </c>
      <c r="BN29" s="3" t="s">
        <v>7</v>
      </c>
      <c r="BO29" s="17" t="s">
        <v>2</v>
      </c>
      <c r="BP29" s="3" t="s">
        <v>7</v>
      </c>
      <c r="BQ29" s="17" t="s">
        <v>2</v>
      </c>
      <c r="BR29" s="3" t="s">
        <v>7</v>
      </c>
      <c r="BS29" s="17" t="s">
        <v>2</v>
      </c>
      <c r="BT29" s="3" t="s">
        <v>30</v>
      </c>
      <c r="BU29" s="3" t="s">
        <v>34</v>
      </c>
      <c r="BV29" s="3" t="s">
        <v>7</v>
      </c>
      <c r="BX29" s="3"/>
      <c r="BY29" s="3" t="s">
        <v>7</v>
      </c>
      <c r="BZ29" s="17" t="s">
        <v>2</v>
      </c>
      <c r="CA29" s="3" t="s">
        <v>7</v>
      </c>
      <c r="CB29" s="17" t="s">
        <v>2</v>
      </c>
      <c r="CC29" s="3" t="s">
        <v>7</v>
      </c>
      <c r="CD29" s="17" t="s">
        <v>2</v>
      </c>
      <c r="CE29" s="3" t="s">
        <v>7</v>
      </c>
      <c r="CF29" s="17" t="s">
        <v>2</v>
      </c>
      <c r="CG29" s="3" t="s">
        <v>7</v>
      </c>
      <c r="CH29" s="17" t="s">
        <v>2</v>
      </c>
      <c r="CI29" s="3" t="s">
        <v>30</v>
      </c>
      <c r="CJ29" s="3" t="s">
        <v>34</v>
      </c>
      <c r="CK29" s="3" t="s">
        <v>7</v>
      </c>
    </row>
    <row r="30" spans="1:89" x14ac:dyDescent="0.25">
      <c r="A30" s="7"/>
      <c r="B30" s="18">
        <v>13</v>
      </c>
      <c r="C30" s="18">
        <v>14</v>
      </c>
      <c r="D30" s="18">
        <v>15</v>
      </c>
      <c r="E30" s="18">
        <v>16</v>
      </c>
      <c r="F30" s="18">
        <v>17</v>
      </c>
      <c r="G30" s="18">
        <v>18</v>
      </c>
      <c r="H30" s="18">
        <v>19</v>
      </c>
      <c r="I30" s="18">
        <v>20</v>
      </c>
      <c r="J30" s="18">
        <v>21</v>
      </c>
      <c r="K30" s="18">
        <v>22</v>
      </c>
      <c r="L30" s="18">
        <v>23</v>
      </c>
      <c r="M30" s="18">
        <v>24</v>
      </c>
      <c r="N30" s="18">
        <v>25</v>
      </c>
      <c r="P30" s="7"/>
      <c r="Q30" s="18">
        <v>13</v>
      </c>
      <c r="R30" s="18">
        <v>14</v>
      </c>
      <c r="S30" s="18">
        <v>15</v>
      </c>
      <c r="T30" s="18">
        <v>16</v>
      </c>
      <c r="U30" s="18">
        <v>17</v>
      </c>
      <c r="V30" s="18">
        <v>18</v>
      </c>
      <c r="W30" s="18">
        <v>19</v>
      </c>
      <c r="X30" s="18">
        <v>20</v>
      </c>
      <c r="Y30" s="18">
        <v>21</v>
      </c>
      <c r="Z30" s="18">
        <v>22</v>
      </c>
      <c r="AA30" s="18">
        <v>23</v>
      </c>
      <c r="AB30" s="18">
        <v>24</v>
      </c>
      <c r="AC30" s="18">
        <v>25</v>
      </c>
      <c r="AE30" s="7"/>
      <c r="AF30" s="18">
        <v>13</v>
      </c>
      <c r="AG30" s="18">
        <v>14</v>
      </c>
      <c r="AH30" s="18">
        <v>15</v>
      </c>
      <c r="AI30" s="18">
        <v>16</v>
      </c>
      <c r="AJ30" s="18">
        <v>17</v>
      </c>
      <c r="AK30" s="18">
        <v>18</v>
      </c>
      <c r="AL30" s="18">
        <v>19</v>
      </c>
      <c r="AM30" s="18">
        <v>20</v>
      </c>
      <c r="AN30" s="18">
        <v>21</v>
      </c>
      <c r="AO30" s="18">
        <v>22</v>
      </c>
      <c r="AP30" s="18">
        <v>23</v>
      </c>
      <c r="AQ30" s="18">
        <v>24</v>
      </c>
      <c r="AR30" s="18">
        <v>25</v>
      </c>
      <c r="AT30" s="7"/>
      <c r="AU30" s="18">
        <v>13</v>
      </c>
      <c r="AV30" s="18">
        <v>14</v>
      </c>
      <c r="AW30" s="18">
        <v>15</v>
      </c>
      <c r="AX30" s="18">
        <v>16</v>
      </c>
      <c r="AY30" s="18">
        <v>17</v>
      </c>
      <c r="AZ30" s="18">
        <v>18</v>
      </c>
      <c r="BA30" s="18">
        <v>19</v>
      </c>
      <c r="BB30" s="18">
        <v>20</v>
      </c>
      <c r="BC30" s="18">
        <v>21</v>
      </c>
      <c r="BD30" s="18">
        <v>22</v>
      </c>
      <c r="BE30" s="18">
        <v>23</v>
      </c>
      <c r="BF30" s="18">
        <v>24</v>
      </c>
      <c r="BG30" s="18">
        <v>25</v>
      </c>
      <c r="BI30" s="7"/>
      <c r="BJ30" s="18">
        <v>13</v>
      </c>
      <c r="BK30" s="18">
        <v>14</v>
      </c>
      <c r="BL30" s="18">
        <v>15</v>
      </c>
      <c r="BM30" s="18">
        <v>16</v>
      </c>
      <c r="BN30" s="18">
        <v>17</v>
      </c>
      <c r="BO30" s="18">
        <v>18</v>
      </c>
      <c r="BP30" s="18">
        <v>19</v>
      </c>
      <c r="BQ30" s="18">
        <v>20</v>
      </c>
      <c r="BR30" s="18">
        <v>21</v>
      </c>
      <c r="BS30" s="18">
        <v>22</v>
      </c>
      <c r="BT30" s="18">
        <v>23</v>
      </c>
      <c r="BU30" s="18">
        <v>24</v>
      </c>
      <c r="BV30" s="18">
        <v>25</v>
      </c>
      <c r="BX30" s="7"/>
      <c r="BY30" s="18">
        <v>13</v>
      </c>
      <c r="BZ30" s="18">
        <v>14</v>
      </c>
      <c r="CA30" s="18">
        <v>15</v>
      </c>
      <c r="CB30" s="18">
        <v>16</v>
      </c>
      <c r="CC30" s="18">
        <v>17</v>
      </c>
      <c r="CD30" s="18">
        <v>18</v>
      </c>
      <c r="CE30" s="18">
        <v>19</v>
      </c>
      <c r="CF30" s="18">
        <v>20</v>
      </c>
      <c r="CG30" s="18">
        <v>21</v>
      </c>
      <c r="CH30" s="18">
        <v>22</v>
      </c>
      <c r="CI30" s="18">
        <v>23</v>
      </c>
      <c r="CJ30" s="18">
        <v>24</v>
      </c>
      <c r="CK30" s="18">
        <v>25</v>
      </c>
    </row>
    <row r="31" spans="1:89" x14ac:dyDescent="0.25">
      <c r="A31" s="4" t="s">
        <v>121</v>
      </c>
      <c r="B31" s="19">
        <v>7800</v>
      </c>
      <c r="C31" s="19">
        <v>7600</v>
      </c>
      <c r="D31" s="19">
        <v>0</v>
      </c>
      <c r="E31" s="19">
        <v>0</v>
      </c>
      <c r="F31" s="19">
        <v>0</v>
      </c>
      <c r="G31" s="19">
        <v>0</v>
      </c>
      <c r="H31" s="19">
        <v>0</v>
      </c>
      <c r="I31" s="19">
        <v>0</v>
      </c>
      <c r="J31" s="19">
        <v>0</v>
      </c>
      <c r="K31" s="19">
        <v>0</v>
      </c>
      <c r="L31" s="19">
        <v>0</v>
      </c>
      <c r="M31" s="19">
        <v>200</v>
      </c>
      <c r="N31" s="11" t="s">
        <v>47</v>
      </c>
      <c r="P31" s="4" t="s">
        <v>121</v>
      </c>
      <c r="Q31" s="19">
        <v>0</v>
      </c>
      <c r="R31" s="19">
        <v>0</v>
      </c>
      <c r="S31" s="19">
        <v>0</v>
      </c>
      <c r="T31" s="19">
        <v>0</v>
      </c>
      <c r="U31" s="19">
        <v>0</v>
      </c>
      <c r="V31" s="19">
        <v>0</v>
      </c>
      <c r="W31" s="19">
        <v>0</v>
      </c>
      <c r="X31" s="19">
        <v>0</v>
      </c>
      <c r="Y31" s="19">
        <v>0</v>
      </c>
      <c r="Z31" s="19">
        <v>0</v>
      </c>
      <c r="AA31" s="19">
        <v>0</v>
      </c>
      <c r="AB31" s="19">
        <v>0</v>
      </c>
      <c r="AC31" s="19">
        <v>0</v>
      </c>
      <c r="AE31" s="4" t="s">
        <v>121</v>
      </c>
      <c r="AF31" s="19">
        <v>7800</v>
      </c>
      <c r="AG31" s="19">
        <v>7600</v>
      </c>
      <c r="AH31" s="19">
        <v>0</v>
      </c>
      <c r="AI31" s="19">
        <v>0</v>
      </c>
      <c r="AJ31" s="19">
        <v>0</v>
      </c>
      <c r="AK31" s="19">
        <v>0</v>
      </c>
      <c r="AL31" s="19">
        <v>0</v>
      </c>
      <c r="AM31" s="19">
        <v>0</v>
      </c>
      <c r="AN31" s="19">
        <v>0</v>
      </c>
      <c r="AO31" s="19">
        <v>0</v>
      </c>
      <c r="AP31" s="19">
        <v>0</v>
      </c>
      <c r="AQ31" s="19">
        <v>200</v>
      </c>
      <c r="AR31" s="19">
        <v>85</v>
      </c>
      <c r="AT31" s="4" t="s">
        <v>121</v>
      </c>
      <c r="AU31" s="19">
        <v>0</v>
      </c>
      <c r="AV31" s="19">
        <v>0</v>
      </c>
      <c r="AW31" s="19">
        <v>0</v>
      </c>
      <c r="AX31" s="19">
        <v>0</v>
      </c>
      <c r="AY31" s="19">
        <v>0</v>
      </c>
      <c r="AZ31" s="19">
        <v>0</v>
      </c>
      <c r="BA31" s="19">
        <v>0</v>
      </c>
      <c r="BB31" s="19">
        <v>0</v>
      </c>
      <c r="BC31" s="19">
        <v>0</v>
      </c>
      <c r="BD31" s="19">
        <v>0</v>
      </c>
      <c r="BE31" s="19">
        <v>0</v>
      </c>
      <c r="BF31" s="19">
        <v>0</v>
      </c>
      <c r="BG31" s="19">
        <v>0</v>
      </c>
      <c r="BI31" s="4" t="s">
        <v>121</v>
      </c>
      <c r="BJ31" s="25">
        <v>0</v>
      </c>
      <c r="BK31" s="25">
        <v>0</v>
      </c>
      <c r="BL31" s="25">
        <v>0</v>
      </c>
      <c r="BM31" s="25">
        <v>0</v>
      </c>
      <c r="BN31" s="25">
        <v>0</v>
      </c>
      <c r="BO31" s="25">
        <v>0</v>
      </c>
      <c r="BP31" s="25">
        <v>0</v>
      </c>
      <c r="BQ31" s="25">
        <v>0</v>
      </c>
      <c r="BR31" s="25">
        <v>0</v>
      </c>
      <c r="BS31" s="25">
        <v>0</v>
      </c>
      <c r="BT31" s="25">
        <v>0</v>
      </c>
      <c r="BU31" s="20">
        <v>0</v>
      </c>
      <c r="BV31" s="11" t="s">
        <v>47</v>
      </c>
      <c r="BX31" s="4" t="s">
        <v>121</v>
      </c>
      <c r="BY31" s="19">
        <v>100</v>
      </c>
      <c r="BZ31" s="19">
        <v>0</v>
      </c>
      <c r="CA31" s="19">
        <v>-400</v>
      </c>
      <c r="CB31" s="19">
        <v>0</v>
      </c>
      <c r="CC31" s="19">
        <v>0</v>
      </c>
      <c r="CD31" s="19">
        <v>0</v>
      </c>
      <c r="CE31" s="19">
        <v>0</v>
      </c>
      <c r="CF31" s="19">
        <v>0</v>
      </c>
      <c r="CG31" s="19">
        <v>0</v>
      </c>
      <c r="CH31" s="19">
        <v>0</v>
      </c>
      <c r="CI31" s="19">
        <v>600</v>
      </c>
      <c r="CJ31" s="20">
        <v>-300</v>
      </c>
      <c r="CK31" s="11" t="s">
        <v>47</v>
      </c>
    </row>
    <row r="32" spans="1:89" x14ac:dyDescent="0.25">
      <c r="A32" s="145" t="s">
        <v>465</v>
      </c>
      <c r="B32" s="20">
        <v>5200</v>
      </c>
      <c r="C32" s="20">
        <v>5100</v>
      </c>
      <c r="D32" s="20">
        <v>-100</v>
      </c>
      <c r="E32" s="20">
        <v>-200</v>
      </c>
      <c r="F32" s="20">
        <v>0</v>
      </c>
      <c r="G32" s="20">
        <v>0</v>
      </c>
      <c r="H32" s="20">
        <v>0</v>
      </c>
      <c r="I32" s="20">
        <v>0</v>
      </c>
      <c r="J32" s="20">
        <v>0</v>
      </c>
      <c r="K32" s="20">
        <v>0</v>
      </c>
      <c r="L32" s="20">
        <v>0</v>
      </c>
      <c r="M32" s="20">
        <v>200</v>
      </c>
      <c r="N32" s="13" t="s">
        <v>47</v>
      </c>
      <c r="P32" s="145" t="s">
        <v>465</v>
      </c>
      <c r="Q32" s="20">
        <v>0</v>
      </c>
      <c r="R32" s="20">
        <v>0</v>
      </c>
      <c r="S32" s="20">
        <v>0</v>
      </c>
      <c r="T32" s="20">
        <v>0</v>
      </c>
      <c r="U32" s="20">
        <v>0</v>
      </c>
      <c r="V32" s="20">
        <v>0</v>
      </c>
      <c r="W32" s="20">
        <v>0</v>
      </c>
      <c r="X32" s="20">
        <v>0</v>
      </c>
      <c r="Y32" s="20">
        <v>0</v>
      </c>
      <c r="Z32" s="20">
        <v>0</v>
      </c>
      <c r="AA32" s="20">
        <v>0</v>
      </c>
      <c r="AB32" s="20">
        <v>0</v>
      </c>
      <c r="AC32" s="20">
        <v>0</v>
      </c>
      <c r="AE32" s="145" t="s">
        <v>465</v>
      </c>
      <c r="AF32" s="20">
        <v>5200</v>
      </c>
      <c r="AG32" s="20">
        <v>5100</v>
      </c>
      <c r="AH32" s="20">
        <v>-100</v>
      </c>
      <c r="AI32" s="20">
        <v>-200</v>
      </c>
      <c r="AJ32" s="20">
        <v>0</v>
      </c>
      <c r="AK32" s="20">
        <v>0</v>
      </c>
      <c r="AL32" s="20">
        <v>0</v>
      </c>
      <c r="AM32" s="20">
        <v>0</v>
      </c>
      <c r="AN32" s="20">
        <v>0</v>
      </c>
      <c r="AO32" s="20">
        <v>0</v>
      </c>
      <c r="AP32" s="20">
        <v>0</v>
      </c>
      <c r="AQ32" s="20">
        <v>200</v>
      </c>
      <c r="AR32" s="20">
        <v>28</v>
      </c>
      <c r="AT32" s="145" t="s">
        <v>465</v>
      </c>
      <c r="AU32" s="20">
        <v>0</v>
      </c>
      <c r="AV32" s="20">
        <v>0</v>
      </c>
      <c r="AW32" s="20">
        <v>0</v>
      </c>
      <c r="AX32" s="20">
        <v>0</v>
      </c>
      <c r="AY32" s="20">
        <v>0</v>
      </c>
      <c r="AZ32" s="20">
        <v>0</v>
      </c>
      <c r="BA32" s="20">
        <v>0</v>
      </c>
      <c r="BB32" s="20">
        <v>0</v>
      </c>
      <c r="BC32" s="20">
        <v>0</v>
      </c>
      <c r="BD32" s="20">
        <v>0</v>
      </c>
      <c r="BE32" s="20">
        <v>0</v>
      </c>
      <c r="BF32" s="20">
        <v>0</v>
      </c>
      <c r="BG32" s="20">
        <v>0</v>
      </c>
      <c r="BI32" s="5" t="s">
        <v>475</v>
      </c>
      <c r="BJ32" s="26">
        <v>0</v>
      </c>
      <c r="BK32" s="26">
        <v>0</v>
      </c>
      <c r="BL32" s="26">
        <v>0</v>
      </c>
      <c r="BM32" s="26">
        <v>0</v>
      </c>
      <c r="BN32" s="26">
        <v>0</v>
      </c>
      <c r="BO32" s="26">
        <v>0</v>
      </c>
      <c r="BP32" s="26">
        <v>0</v>
      </c>
      <c r="BQ32" s="26">
        <v>0</v>
      </c>
      <c r="BR32" s="26">
        <v>0</v>
      </c>
      <c r="BS32" s="26">
        <v>0</v>
      </c>
      <c r="BT32" s="26">
        <v>0</v>
      </c>
      <c r="BU32" s="20">
        <v>0</v>
      </c>
      <c r="BV32" s="13" t="s">
        <v>47</v>
      </c>
      <c r="BX32" s="5" t="s">
        <v>475</v>
      </c>
      <c r="BY32" s="20">
        <v>0</v>
      </c>
      <c r="BZ32" s="20">
        <v>0</v>
      </c>
      <c r="CA32" s="20">
        <v>-400</v>
      </c>
      <c r="CB32" s="20">
        <v>0</v>
      </c>
      <c r="CC32" s="20">
        <v>0</v>
      </c>
      <c r="CD32" s="20">
        <v>0</v>
      </c>
      <c r="CE32" s="20">
        <v>0</v>
      </c>
      <c r="CF32" s="20">
        <v>0</v>
      </c>
      <c r="CG32" s="20">
        <v>100</v>
      </c>
      <c r="CH32" s="20">
        <v>0</v>
      </c>
      <c r="CI32" s="20">
        <v>700</v>
      </c>
      <c r="CJ32" s="20">
        <v>-300</v>
      </c>
      <c r="CK32" s="13" t="s">
        <v>47</v>
      </c>
    </row>
    <row r="33" spans="1:89" x14ac:dyDescent="0.25">
      <c r="A33" s="145" t="s">
        <v>466</v>
      </c>
      <c r="B33" s="20">
        <v>1300</v>
      </c>
      <c r="C33" s="20">
        <v>1100</v>
      </c>
      <c r="D33" s="20">
        <v>200</v>
      </c>
      <c r="E33" s="20">
        <v>200</v>
      </c>
      <c r="F33" s="20">
        <v>0</v>
      </c>
      <c r="G33" s="20">
        <v>0</v>
      </c>
      <c r="H33" s="20">
        <v>0</v>
      </c>
      <c r="I33" s="20">
        <v>0</v>
      </c>
      <c r="J33" s="20">
        <v>0</v>
      </c>
      <c r="K33" s="20">
        <v>0</v>
      </c>
      <c r="L33" s="20">
        <v>0</v>
      </c>
      <c r="M33" s="20">
        <v>200</v>
      </c>
      <c r="N33" s="13" t="s">
        <v>47</v>
      </c>
      <c r="P33" s="145" t="s">
        <v>466</v>
      </c>
      <c r="Q33" s="20">
        <v>0</v>
      </c>
      <c r="R33" s="20">
        <v>0</v>
      </c>
      <c r="S33" s="20">
        <v>0</v>
      </c>
      <c r="T33" s="20">
        <v>0</v>
      </c>
      <c r="U33" s="20">
        <v>0</v>
      </c>
      <c r="V33" s="20">
        <v>0</v>
      </c>
      <c r="W33" s="20">
        <v>0</v>
      </c>
      <c r="X33" s="20">
        <v>0</v>
      </c>
      <c r="Y33" s="20">
        <v>0</v>
      </c>
      <c r="Z33" s="20">
        <v>0</v>
      </c>
      <c r="AA33" s="20">
        <v>0</v>
      </c>
      <c r="AB33" s="20">
        <v>0</v>
      </c>
      <c r="AC33" s="20">
        <v>0</v>
      </c>
      <c r="AE33" s="145" t="s">
        <v>466</v>
      </c>
      <c r="AF33" s="20">
        <v>1300</v>
      </c>
      <c r="AG33" s="20">
        <v>1100</v>
      </c>
      <c r="AH33" s="20">
        <v>200</v>
      </c>
      <c r="AI33" s="20">
        <v>200</v>
      </c>
      <c r="AJ33" s="20">
        <v>0</v>
      </c>
      <c r="AK33" s="20">
        <v>0</v>
      </c>
      <c r="AL33" s="20">
        <v>0</v>
      </c>
      <c r="AM33" s="20">
        <v>0</v>
      </c>
      <c r="AN33" s="20">
        <v>0</v>
      </c>
      <c r="AO33" s="20">
        <v>0</v>
      </c>
      <c r="AP33" s="20">
        <v>0</v>
      </c>
      <c r="AQ33" s="20">
        <v>200</v>
      </c>
      <c r="AR33" s="20">
        <v>28</v>
      </c>
      <c r="AT33" s="145" t="s">
        <v>466</v>
      </c>
      <c r="AU33" s="20">
        <v>0</v>
      </c>
      <c r="AV33" s="20">
        <v>0</v>
      </c>
      <c r="AW33" s="20">
        <v>0</v>
      </c>
      <c r="AX33" s="20">
        <v>0</v>
      </c>
      <c r="AY33" s="20">
        <v>0</v>
      </c>
      <c r="AZ33" s="20">
        <v>0</v>
      </c>
      <c r="BA33" s="20">
        <v>0</v>
      </c>
      <c r="BB33" s="20">
        <v>0</v>
      </c>
      <c r="BC33" s="20">
        <v>0</v>
      </c>
      <c r="BD33" s="20">
        <v>0</v>
      </c>
      <c r="BE33" s="20">
        <v>0</v>
      </c>
      <c r="BF33" s="20">
        <v>0</v>
      </c>
      <c r="BG33" s="20">
        <v>0</v>
      </c>
      <c r="BI33" s="5" t="s">
        <v>476</v>
      </c>
      <c r="BJ33" s="1">
        <v>0</v>
      </c>
      <c r="BK33" s="1">
        <v>0</v>
      </c>
      <c r="BL33" s="1">
        <v>0</v>
      </c>
      <c r="BM33" s="1">
        <v>0</v>
      </c>
      <c r="BN33" s="1">
        <v>0</v>
      </c>
      <c r="BO33" s="1">
        <v>0</v>
      </c>
      <c r="BP33" s="1">
        <v>0</v>
      </c>
      <c r="BQ33" s="1">
        <v>0</v>
      </c>
      <c r="BR33" s="1">
        <v>0</v>
      </c>
      <c r="BS33" s="1">
        <v>0</v>
      </c>
      <c r="BT33" s="1">
        <v>0</v>
      </c>
      <c r="BU33" s="21">
        <v>0</v>
      </c>
      <c r="BV33" s="12" t="s">
        <v>47</v>
      </c>
      <c r="BX33" s="5" t="s">
        <v>476</v>
      </c>
      <c r="BY33" s="21">
        <v>6200</v>
      </c>
      <c r="BZ33" s="21">
        <v>0</v>
      </c>
      <c r="CA33" s="21">
        <v>-3800</v>
      </c>
      <c r="CB33" s="21">
        <v>0</v>
      </c>
      <c r="CC33" s="21">
        <v>0</v>
      </c>
      <c r="CD33" s="21">
        <v>0</v>
      </c>
      <c r="CE33" s="21">
        <v>100</v>
      </c>
      <c r="CF33" s="21">
        <v>0</v>
      </c>
      <c r="CG33" s="21">
        <v>1800</v>
      </c>
      <c r="CH33" s="21">
        <v>0</v>
      </c>
      <c r="CI33" s="21">
        <v>15700</v>
      </c>
      <c r="CJ33" s="21">
        <v>4300</v>
      </c>
      <c r="CK33" s="12" t="s">
        <v>47</v>
      </c>
    </row>
    <row r="34" spans="1:89" x14ac:dyDescent="0.25">
      <c r="A34" s="145" t="s">
        <v>467</v>
      </c>
      <c r="B34" s="20">
        <v>900</v>
      </c>
      <c r="C34" s="20">
        <v>700</v>
      </c>
      <c r="D34" s="20">
        <v>300</v>
      </c>
      <c r="E34" s="20">
        <v>200</v>
      </c>
      <c r="F34" s="20">
        <v>0</v>
      </c>
      <c r="G34" s="20">
        <v>0</v>
      </c>
      <c r="H34" s="20">
        <v>100</v>
      </c>
      <c r="I34" s="20">
        <v>0</v>
      </c>
      <c r="J34" s="20">
        <v>0</v>
      </c>
      <c r="K34" s="20">
        <v>0</v>
      </c>
      <c r="L34" s="20">
        <v>0</v>
      </c>
      <c r="M34" s="20">
        <v>400</v>
      </c>
      <c r="N34" s="13" t="s">
        <v>47</v>
      </c>
      <c r="P34" s="145" t="s">
        <v>467</v>
      </c>
      <c r="Q34" s="20">
        <v>0</v>
      </c>
      <c r="R34" s="20">
        <v>0</v>
      </c>
      <c r="S34" s="20">
        <v>0</v>
      </c>
      <c r="T34" s="20">
        <v>0</v>
      </c>
      <c r="U34" s="20">
        <v>0</v>
      </c>
      <c r="V34" s="20">
        <v>0</v>
      </c>
      <c r="W34" s="20">
        <v>0</v>
      </c>
      <c r="X34" s="20">
        <v>0</v>
      </c>
      <c r="Y34" s="20">
        <v>0</v>
      </c>
      <c r="Z34" s="20">
        <v>0</v>
      </c>
      <c r="AA34" s="20">
        <v>0</v>
      </c>
      <c r="AB34" s="20">
        <v>0</v>
      </c>
      <c r="AC34" s="20">
        <v>0</v>
      </c>
      <c r="AE34" s="145" t="s">
        <v>467</v>
      </c>
      <c r="AF34" s="20">
        <v>900</v>
      </c>
      <c r="AG34" s="20">
        <v>700</v>
      </c>
      <c r="AH34" s="20">
        <v>300</v>
      </c>
      <c r="AI34" s="20">
        <v>200</v>
      </c>
      <c r="AJ34" s="20">
        <v>0</v>
      </c>
      <c r="AK34" s="20">
        <v>0</v>
      </c>
      <c r="AL34" s="20">
        <v>100</v>
      </c>
      <c r="AM34" s="20">
        <v>0</v>
      </c>
      <c r="AN34" s="20">
        <v>0</v>
      </c>
      <c r="AO34" s="20">
        <v>0</v>
      </c>
      <c r="AP34" s="20">
        <v>0</v>
      </c>
      <c r="AQ34" s="20">
        <v>400</v>
      </c>
      <c r="AR34" s="20">
        <v>38</v>
      </c>
      <c r="AT34" s="145" t="s">
        <v>467</v>
      </c>
      <c r="AU34" s="20">
        <v>0</v>
      </c>
      <c r="AV34" s="20">
        <v>0</v>
      </c>
      <c r="AW34" s="20">
        <v>0</v>
      </c>
      <c r="AX34" s="20">
        <v>0</v>
      </c>
      <c r="AY34" s="20">
        <v>0</v>
      </c>
      <c r="AZ34" s="20">
        <v>0</v>
      </c>
      <c r="BA34" s="20">
        <v>0</v>
      </c>
      <c r="BB34" s="20">
        <v>0</v>
      </c>
      <c r="BC34" s="20">
        <v>0</v>
      </c>
      <c r="BD34" s="20">
        <v>0</v>
      </c>
      <c r="BE34" s="20">
        <v>0</v>
      </c>
      <c r="BF34" s="20">
        <v>0</v>
      </c>
      <c r="BG34" s="20">
        <v>0</v>
      </c>
      <c r="BI34" s="23" t="s">
        <v>122</v>
      </c>
      <c r="BJ34" s="1">
        <v>0</v>
      </c>
      <c r="BK34" s="1">
        <v>0</v>
      </c>
      <c r="BL34" s="1">
        <v>0</v>
      </c>
      <c r="BM34" s="1">
        <v>0</v>
      </c>
      <c r="BN34" s="1">
        <v>0</v>
      </c>
      <c r="BO34" s="1">
        <v>0</v>
      </c>
      <c r="BP34" s="1">
        <v>0</v>
      </c>
      <c r="BQ34" s="1">
        <v>0</v>
      </c>
      <c r="BR34" s="1">
        <v>0</v>
      </c>
      <c r="BS34" s="1">
        <v>0</v>
      </c>
      <c r="BT34" s="1">
        <v>0</v>
      </c>
      <c r="BU34" s="1">
        <v>0</v>
      </c>
      <c r="BV34" s="12" t="s">
        <v>47</v>
      </c>
      <c r="BX34" s="23" t="s">
        <v>122</v>
      </c>
      <c r="BY34" s="21">
        <v>6300</v>
      </c>
      <c r="BZ34" s="21">
        <v>0</v>
      </c>
      <c r="CA34" s="21">
        <v>-4600</v>
      </c>
      <c r="CB34" s="21">
        <v>0</v>
      </c>
      <c r="CC34" s="21">
        <v>0</v>
      </c>
      <c r="CD34" s="21">
        <v>0</v>
      </c>
      <c r="CE34" s="21">
        <v>100</v>
      </c>
      <c r="CF34" s="21">
        <v>0</v>
      </c>
      <c r="CG34" s="21">
        <v>1900</v>
      </c>
      <c r="CH34" s="21">
        <v>0</v>
      </c>
      <c r="CI34" s="21">
        <v>17000</v>
      </c>
      <c r="CJ34" s="21">
        <v>3700</v>
      </c>
      <c r="CK34" s="12" t="s">
        <v>47</v>
      </c>
    </row>
    <row r="35" spans="1:89" x14ac:dyDescent="0.25">
      <c r="A35" s="145" t="s">
        <v>468</v>
      </c>
      <c r="B35" s="20">
        <v>1400</v>
      </c>
      <c r="C35" s="20">
        <v>500</v>
      </c>
      <c r="D35" s="20">
        <v>0</v>
      </c>
      <c r="E35" s="20">
        <v>100</v>
      </c>
      <c r="F35" s="20">
        <v>0</v>
      </c>
      <c r="G35" s="20">
        <v>0</v>
      </c>
      <c r="H35" s="20">
        <v>200</v>
      </c>
      <c r="I35" s="20">
        <v>0</v>
      </c>
      <c r="J35" s="20">
        <v>100</v>
      </c>
      <c r="K35" s="20">
        <v>0</v>
      </c>
      <c r="L35" s="20">
        <v>100</v>
      </c>
      <c r="M35" s="20">
        <v>1100</v>
      </c>
      <c r="N35" s="13" t="s">
        <v>47</v>
      </c>
      <c r="P35" s="145" t="s">
        <v>468</v>
      </c>
      <c r="Q35" s="20">
        <v>0</v>
      </c>
      <c r="R35" s="20">
        <v>0</v>
      </c>
      <c r="S35" s="20">
        <v>0</v>
      </c>
      <c r="T35" s="20">
        <v>0</v>
      </c>
      <c r="U35" s="20">
        <v>0</v>
      </c>
      <c r="V35" s="20">
        <v>0</v>
      </c>
      <c r="W35" s="20">
        <v>0</v>
      </c>
      <c r="X35" s="20">
        <v>0</v>
      </c>
      <c r="Y35" s="20">
        <v>0</v>
      </c>
      <c r="Z35" s="20">
        <v>0</v>
      </c>
      <c r="AA35" s="20">
        <v>0</v>
      </c>
      <c r="AB35" s="20">
        <v>0</v>
      </c>
      <c r="AC35" s="20">
        <v>2</v>
      </c>
      <c r="AE35" s="145" t="s">
        <v>468</v>
      </c>
      <c r="AF35" s="20">
        <v>1300</v>
      </c>
      <c r="AG35" s="20">
        <v>500</v>
      </c>
      <c r="AH35" s="20">
        <v>0</v>
      </c>
      <c r="AI35" s="20">
        <v>100</v>
      </c>
      <c r="AJ35" s="20">
        <v>0</v>
      </c>
      <c r="AK35" s="20">
        <v>0</v>
      </c>
      <c r="AL35" s="20">
        <v>200</v>
      </c>
      <c r="AM35" s="20">
        <v>0</v>
      </c>
      <c r="AN35" s="20">
        <v>0</v>
      </c>
      <c r="AO35" s="20">
        <v>0</v>
      </c>
      <c r="AP35" s="20">
        <v>0</v>
      </c>
      <c r="AQ35" s="20">
        <v>900</v>
      </c>
      <c r="AR35" s="20">
        <v>56</v>
      </c>
      <c r="AT35" s="145" t="s">
        <v>468</v>
      </c>
      <c r="AU35" s="20">
        <v>0</v>
      </c>
      <c r="AV35" s="20">
        <v>0</v>
      </c>
      <c r="AW35" s="20">
        <v>0</v>
      </c>
      <c r="AX35" s="20">
        <v>0</v>
      </c>
      <c r="AY35" s="20">
        <v>0</v>
      </c>
      <c r="AZ35" s="20">
        <v>0</v>
      </c>
      <c r="BA35" s="20">
        <v>0</v>
      </c>
      <c r="BB35" s="20">
        <v>0</v>
      </c>
      <c r="BC35" s="20">
        <v>0</v>
      </c>
      <c r="BD35" s="20">
        <v>0</v>
      </c>
      <c r="BE35" s="20">
        <v>0</v>
      </c>
      <c r="BF35" s="20">
        <v>0</v>
      </c>
      <c r="BG35" s="20">
        <v>1</v>
      </c>
      <c r="BI35" s="39"/>
      <c r="BJ35" s="16"/>
      <c r="BK35" s="16"/>
      <c r="BL35" s="16"/>
      <c r="BM35" s="16"/>
      <c r="BN35" s="16"/>
      <c r="BO35" s="16"/>
      <c r="BP35" s="16"/>
      <c r="BQ35" s="16"/>
      <c r="BR35" s="16"/>
      <c r="BS35" s="16"/>
      <c r="BT35" s="16"/>
      <c r="BU35" s="16"/>
      <c r="BV35" s="40"/>
      <c r="BX35" s="39"/>
      <c r="BY35" s="29"/>
      <c r="BZ35" s="29"/>
      <c r="CA35" s="29"/>
      <c r="CB35" s="29"/>
      <c r="CC35" s="29"/>
      <c r="CD35" s="29"/>
      <c r="CE35" s="29"/>
      <c r="CF35" s="29"/>
      <c r="CG35" s="29"/>
      <c r="CH35" s="29"/>
      <c r="CI35" s="29"/>
      <c r="CJ35" s="29"/>
      <c r="CK35" s="40"/>
    </row>
    <row r="36" spans="1:89" x14ac:dyDescent="0.25">
      <c r="A36" s="145" t="s">
        <v>469</v>
      </c>
      <c r="B36" s="20">
        <v>1600</v>
      </c>
      <c r="C36" s="20">
        <v>0</v>
      </c>
      <c r="D36" s="20">
        <v>300</v>
      </c>
      <c r="E36" s="20">
        <v>500</v>
      </c>
      <c r="F36" s="20">
        <v>0</v>
      </c>
      <c r="G36" s="20">
        <v>0</v>
      </c>
      <c r="H36" s="20">
        <v>500</v>
      </c>
      <c r="I36" s="20">
        <v>0</v>
      </c>
      <c r="J36" s="20">
        <v>100</v>
      </c>
      <c r="K36" s="20">
        <v>0</v>
      </c>
      <c r="L36" s="20">
        <v>100</v>
      </c>
      <c r="M36" s="20">
        <v>2000</v>
      </c>
      <c r="N36" s="13" t="s">
        <v>47</v>
      </c>
      <c r="P36" s="145" t="s">
        <v>469</v>
      </c>
      <c r="Q36" s="20">
        <v>0</v>
      </c>
      <c r="R36" s="20">
        <v>0</v>
      </c>
      <c r="S36" s="20">
        <v>0</v>
      </c>
      <c r="T36" s="20">
        <v>0</v>
      </c>
      <c r="U36" s="20">
        <v>0</v>
      </c>
      <c r="V36" s="20">
        <v>0</v>
      </c>
      <c r="W36" s="20">
        <v>0</v>
      </c>
      <c r="X36" s="20">
        <v>0</v>
      </c>
      <c r="Y36" s="20">
        <v>0</v>
      </c>
      <c r="Z36" s="20">
        <v>0</v>
      </c>
      <c r="AA36" s="20">
        <v>0</v>
      </c>
      <c r="AB36" s="20">
        <v>0</v>
      </c>
      <c r="AC36" s="20">
        <v>2</v>
      </c>
      <c r="AE36" s="145" t="s">
        <v>469</v>
      </c>
      <c r="AF36" s="20">
        <v>1500</v>
      </c>
      <c r="AG36" s="20">
        <v>0</v>
      </c>
      <c r="AH36" s="20">
        <v>400</v>
      </c>
      <c r="AI36" s="20">
        <v>500</v>
      </c>
      <c r="AJ36" s="20">
        <v>0</v>
      </c>
      <c r="AK36" s="20">
        <v>0</v>
      </c>
      <c r="AL36" s="20">
        <v>500</v>
      </c>
      <c r="AM36" s="20">
        <v>0</v>
      </c>
      <c r="AN36" s="20">
        <v>100</v>
      </c>
      <c r="AO36" s="20">
        <v>0</v>
      </c>
      <c r="AP36" s="20">
        <v>100</v>
      </c>
      <c r="AQ36" s="20">
        <v>2000</v>
      </c>
      <c r="AR36" s="20">
        <v>105</v>
      </c>
      <c r="AT36" s="145" t="s">
        <v>469</v>
      </c>
      <c r="AU36" s="20">
        <v>100</v>
      </c>
      <c r="AV36" s="20">
        <v>0</v>
      </c>
      <c r="AW36" s="20">
        <v>0</v>
      </c>
      <c r="AX36" s="20">
        <v>0</v>
      </c>
      <c r="AY36" s="20">
        <v>0</v>
      </c>
      <c r="AZ36" s="20">
        <v>0</v>
      </c>
      <c r="BA36" s="20">
        <v>0</v>
      </c>
      <c r="BB36" s="20">
        <v>0</v>
      </c>
      <c r="BC36" s="20">
        <v>0</v>
      </c>
      <c r="BD36" s="20">
        <v>0</v>
      </c>
      <c r="BE36" s="20">
        <v>0</v>
      </c>
      <c r="BF36" s="20">
        <v>100</v>
      </c>
      <c r="BG36" s="20">
        <v>5</v>
      </c>
      <c r="BI36" s="39"/>
      <c r="BJ36" s="16"/>
      <c r="BK36" s="16"/>
      <c r="BL36" s="16"/>
      <c r="BM36" s="16"/>
      <c r="BN36" s="16"/>
      <c r="BO36" s="16"/>
      <c r="BP36" s="16"/>
      <c r="BQ36" s="16"/>
      <c r="BR36" s="16"/>
      <c r="BS36" s="16"/>
      <c r="BT36" s="16"/>
      <c r="BU36" s="16"/>
      <c r="BV36" s="40"/>
      <c r="BX36" s="39"/>
      <c r="BY36" s="29"/>
      <c r="BZ36" s="29"/>
      <c r="CA36" s="29"/>
      <c r="CB36" s="29"/>
      <c r="CC36" s="29"/>
      <c r="CD36" s="29"/>
      <c r="CE36" s="29"/>
      <c r="CF36" s="29"/>
      <c r="CG36" s="29"/>
      <c r="CH36" s="29"/>
      <c r="CI36" s="29"/>
      <c r="CJ36" s="29"/>
      <c r="CK36" s="40"/>
    </row>
    <row r="37" spans="1:89" x14ac:dyDescent="0.25">
      <c r="A37" s="145" t="s">
        <v>470</v>
      </c>
      <c r="B37" s="20">
        <v>5100</v>
      </c>
      <c r="C37" s="20">
        <v>0</v>
      </c>
      <c r="D37" s="20">
        <v>900</v>
      </c>
      <c r="E37" s="20">
        <v>1000</v>
      </c>
      <c r="F37" s="20">
        <v>0</v>
      </c>
      <c r="G37" s="20">
        <v>0</v>
      </c>
      <c r="H37" s="20">
        <v>1000</v>
      </c>
      <c r="I37" s="20">
        <v>0</v>
      </c>
      <c r="J37" s="20">
        <v>300</v>
      </c>
      <c r="K37" s="20">
        <v>0</v>
      </c>
      <c r="L37" s="20">
        <v>300</v>
      </c>
      <c r="M37" s="20">
        <v>6300</v>
      </c>
      <c r="N37" s="13" t="s">
        <v>47</v>
      </c>
      <c r="P37" s="145" t="s">
        <v>470</v>
      </c>
      <c r="Q37" s="20">
        <v>400</v>
      </c>
      <c r="R37" s="20">
        <v>0</v>
      </c>
      <c r="S37" s="20">
        <v>-100</v>
      </c>
      <c r="T37" s="20">
        <v>0</v>
      </c>
      <c r="U37" s="20">
        <v>0</v>
      </c>
      <c r="V37" s="20">
        <v>0</v>
      </c>
      <c r="W37" s="20">
        <v>0</v>
      </c>
      <c r="X37" s="20">
        <v>0</v>
      </c>
      <c r="Y37" s="20">
        <v>100</v>
      </c>
      <c r="Z37" s="20">
        <v>0</v>
      </c>
      <c r="AA37" s="20">
        <v>0</v>
      </c>
      <c r="AB37" s="20">
        <v>400</v>
      </c>
      <c r="AC37" s="20">
        <v>7</v>
      </c>
      <c r="AE37" s="145" t="s">
        <v>470</v>
      </c>
      <c r="AF37" s="20">
        <v>4600</v>
      </c>
      <c r="AG37" s="20">
        <v>0</v>
      </c>
      <c r="AH37" s="20">
        <v>1100</v>
      </c>
      <c r="AI37" s="20">
        <v>1000</v>
      </c>
      <c r="AJ37" s="20">
        <v>0</v>
      </c>
      <c r="AK37" s="20">
        <v>0</v>
      </c>
      <c r="AL37" s="20">
        <v>1000</v>
      </c>
      <c r="AM37" s="20">
        <v>0</v>
      </c>
      <c r="AN37" s="20">
        <v>200</v>
      </c>
      <c r="AO37" s="20">
        <v>0</v>
      </c>
      <c r="AP37" s="20">
        <v>200</v>
      </c>
      <c r="AQ37" s="20">
        <v>5900</v>
      </c>
      <c r="AR37" s="20">
        <v>205</v>
      </c>
      <c r="AT37" s="145" t="s">
        <v>470</v>
      </c>
      <c r="AU37" s="20">
        <v>0</v>
      </c>
      <c r="AV37" s="20">
        <v>0</v>
      </c>
      <c r="AW37" s="20">
        <v>0</v>
      </c>
      <c r="AX37" s="20">
        <v>0</v>
      </c>
      <c r="AY37" s="20">
        <v>0</v>
      </c>
      <c r="AZ37" s="20">
        <v>0</v>
      </c>
      <c r="BA37" s="20">
        <v>0</v>
      </c>
      <c r="BB37" s="20">
        <v>0</v>
      </c>
      <c r="BC37" s="20">
        <v>0</v>
      </c>
      <c r="BD37" s="20">
        <v>0</v>
      </c>
      <c r="BE37" s="20">
        <v>0</v>
      </c>
      <c r="BF37" s="20">
        <v>0</v>
      </c>
      <c r="BG37" s="20">
        <v>3</v>
      </c>
      <c r="BI37" s="39"/>
      <c r="BJ37" s="16"/>
      <c r="BK37" s="16"/>
      <c r="BL37" s="16"/>
      <c r="BM37" s="16"/>
      <c r="BN37" s="16"/>
      <c r="BO37" s="16"/>
      <c r="BP37" s="16"/>
      <c r="BQ37" s="16"/>
      <c r="BR37" s="16"/>
      <c r="BS37" s="16"/>
      <c r="BT37" s="16"/>
      <c r="BU37" s="16"/>
      <c r="BV37" s="40"/>
      <c r="BX37" s="39"/>
      <c r="BY37" s="29"/>
      <c r="BZ37" s="29"/>
      <c r="CA37" s="29"/>
      <c r="CB37" s="29"/>
      <c r="CC37" s="29"/>
      <c r="CD37" s="29"/>
      <c r="CE37" s="29"/>
      <c r="CF37" s="29"/>
      <c r="CG37" s="29"/>
      <c r="CH37" s="29"/>
      <c r="CI37" s="29"/>
      <c r="CJ37" s="29"/>
      <c r="CK37" s="40"/>
    </row>
    <row r="38" spans="1:89" x14ac:dyDescent="0.25">
      <c r="A38" s="145" t="s">
        <v>471</v>
      </c>
      <c r="B38" s="20">
        <v>10800</v>
      </c>
      <c r="C38" s="20">
        <v>100</v>
      </c>
      <c r="D38" s="20">
        <v>1700</v>
      </c>
      <c r="E38" s="20">
        <v>1100</v>
      </c>
      <c r="F38" s="20">
        <v>0</v>
      </c>
      <c r="G38" s="20">
        <v>0</v>
      </c>
      <c r="H38" s="20">
        <v>3100</v>
      </c>
      <c r="I38" s="20">
        <v>0</v>
      </c>
      <c r="J38" s="20">
        <v>600</v>
      </c>
      <c r="K38" s="20">
        <v>0</v>
      </c>
      <c r="L38" s="20">
        <v>700</v>
      </c>
      <c r="M38" s="20">
        <v>15000</v>
      </c>
      <c r="N38" s="13" t="s">
        <v>47</v>
      </c>
      <c r="P38" s="145" t="s">
        <v>471</v>
      </c>
      <c r="Q38" s="20">
        <v>600</v>
      </c>
      <c r="R38" s="20">
        <v>0</v>
      </c>
      <c r="S38" s="20">
        <v>0</v>
      </c>
      <c r="T38" s="20">
        <v>0</v>
      </c>
      <c r="U38" s="20">
        <v>0</v>
      </c>
      <c r="V38" s="20">
        <v>0</v>
      </c>
      <c r="W38" s="20">
        <v>100</v>
      </c>
      <c r="X38" s="20">
        <v>0</v>
      </c>
      <c r="Y38" s="20">
        <v>200</v>
      </c>
      <c r="Z38" s="20">
        <v>0</v>
      </c>
      <c r="AA38" s="20">
        <v>200</v>
      </c>
      <c r="AB38" s="20">
        <v>900</v>
      </c>
      <c r="AC38" s="20">
        <v>15</v>
      </c>
      <c r="AE38" s="145" t="s">
        <v>471</v>
      </c>
      <c r="AF38" s="20">
        <v>10200</v>
      </c>
      <c r="AG38" s="20">
        <v>100</v>
      </c>
      <c r="AH38" s="20">
        <v>1700</v>
      </c>
      <c r="AI38" s="20">
        <v>1100</v>
      </c>
      <c r="AJ38" s="20">
        <v>0</v>
      </c>
      <c r="AK38" s="20">
        <v>0</v>
      </c>
      <c r="AL38" s="20">
        <v>3000</v>
      </c>
      <c r="AM38" s="20">
        <v>0</v>
      </c>
      <c r="AN38" s="20">
        <v>400</v>
      </c>
      <c r="AO38" s="20">
        <v>0</v>
      </c>
      <c r="AP38" s="20">
        <v>400</v>
      </c>
      <c r="AQ38" s="20">
        <v>14100</v>
      </c>
      <c r="AR38" s="20">
        <v>421</v>
      </c>
      <c r="AT38" s="145" t="s">
        <v>471</v>
      </c>
      <c r="AU38" s="20">
        <v>0</v>
      </c>
      <c r="AV38" s="20">
        <v>0</v>
      </c>
      <c r="AW38" s="20">
        <v>0</v>
      </c>
      <c r="AX38" s="20">
        <v>0</v>
      </c>
      <c r="AY38" s="20">
        <v>0</v>
      </c>
      <c r="AZ38" s="20">
        <v>0</v>
      </c>
      <c r="BA38" s="20">
        <v>0</v>
      </c>
      <c r="BB38" s="20">
        <v>0</v>
      </c>
      <c r="BC38" s="20">
        <v>0</v>
      </c>
      <c r="BD38" s="20">
        <v>0</v>
      </c>
      <c r="BE38" s="20">
        <v>0</v>
      </c>
      <c r="BF38" s="20">
        <v>0</v>
      </c>
      <c r="BG38" s="20">
        <v>3</v>
      </c>
      <c r="BI38" s="39"/>
      <c r="BJ38" s="16"/>
      <c r="BK38" s="16"/>
      <c r="BL38" s="16"/>
      <c r="BM38" s="16"/>
      <c r="BN38" s="16"/>
      <c r="BO38" s="16"/>
      <c r="BP38" s="16"/>
      <c r="BQ38" s="16"/>
      <c r="BR38" s="16"/>
      <c r="BS38" s="16"/>
      <c r="BT38" s="16"/>
      <c r="BU38" s="16"/>
      <c r="BV38" s="40"/>
      <c r="BX38" s="39"/>
      <c r="BY38" s="29"/>
      <c r="BZ38" s="29"/>
      <c r="CA38" s="29"/>
      <c r="CB38" s="29"/>
      <c r="CC38" s="29"/>
      <c r="CD38" s="29"/>
      <c r="CE38" s="29"/>
      <c r="CF38" s="29"/>
      <c r="CG38" s="29"/>
      <c r="CH38" s="29"/>
      <c r="CI38" s="29"/>
      <c r="CJ38" s="29"/>
      <c r="CK38" s="40"/>
    </row>
    <row r="39" spans="1:89" x14ac:dyDescent="0.25">
      <c r="A39" s="145" t="s">
        <v>472</v>
      </c>
      <c r="B39" s="20">
        <v>20100</v>
      </c>
      <c r="C39" s="20">
        <v>200</v>
      </c>
      <c r="D39" s="20">
        <v>4600</v>
      </c>
      <c r="E39" s="20">
        <v>800</v>
      </c>
      <c r="F39" s="20">
        <v>0</v>
      </c>
      <c r="G39" s="20">
        <v>0</v>
      </c>
      <c r="H39" s="20">
        <v>6000</v>
      </c>
      <c r="I39" s="20">
        <v>0</v>
      </c>
      <c r="J39" s="20">
        <v>1200</v>
      </c>
      <c r="K39" s="20">
        <v>0</v>
      </c>
      <c r="L39" s="20">
        <v>1800</v>
      </c>
      <c r="M39" s="20">
        <v>30900</v>
      </c>
      <c r="N39" s="13" t="s">
        <v>47</v>
      </c>
      <c r="P39" s="145" t="s">
        <v>472</v>
      </c>
      <c r="Q39" s="20">
        <v>800</v>
      </c>
      <c r="R39" s="20">
        <v>0</v>
      </c>
      <c r="S39" s="20">
        <v>400</v>
      </c>
      <c r="T39" s="20">
        <v>0</v>
      </c>
      <c r="U39" s="20">
        <v>0</v>
      </c>
      <c r="V39" s="20">
        <v>0</v>
      </c>
      <c r="W39" s="20">
        <v>100</v>
      </c>
      <c r="X39" s="20">
        <v>0</v>
      </c>
      <c r="Y39" s="20">
        <v>400</v>
      </c>
      <c r="Z39" s="20">
        <v>0</v>
      </c>
      <c r="AA39" s="20">
        <v>400</v>
      </c>
      <c r="AB39" s="20">
        <v>1700</v>
      </c>
      <c r="AC39" s="20">
        <v>22</v>
      </c>
      <c r="AE39" s="145" t="s">
        <v>472</v>
      </c>
      <c r="AF39" s="20">
        <v>19200</v>
      </c>
      <c r="AG39" s="20">
        <v>200</v>
      </c>
      <c r="AH39" s="20">
        <v>4400</v>
      </c>
      <c r="AI39" s="20">
        <v>800</v>
      </c>
      <c r="AJ39" s="20">
        <v>0</v>
      </c>
      <c r="AK39" s="20">
        <v>0</v>
      </c>
      <c r="AL39" s="20">
        <v>5800</v>
      </c>
      <c r="AM39" s="20">
        <v>0</v>
      </c>
      <c r="AN39" s="20">
        <v>700</v>
      </c>
      <c r="AO39" s="20">
        <v>0</v>
      </c>
      <c r="AP39" s="20">
        <v>1100</v>
      </c>
      <c r="AQ39" s="20">
        <v>29100</v>
      </c>
      <c r="AR39" s="20">
        <v>855</v>
      </c>
      <c r="AT39" s="145" t="s">
        <v>472</v>
      </c>
      <c r="AU39" s="20">
        <v>0</v>
      </c>
      <c r="AV39" s="20">
        <v>0</v>
      </c>
      <c r="AW39" s="20">
        <v>0</v>
      </c>
      <c r="AX39" s="20">
        <v>0</v>
      </c>
      <c r="AY39" s="20">
        <v>0</v>
      </c>
      <c r="AZ39" s="20">
        <v>0</v>
      </c>
      <c r="BA39" s="20">
        <v>0</v>
      </c>
      <c r="BB39" s="20">
        <v>0</v>
      </c>
      <c r="BC39" s="20">
        <v>0</v>
      </c>
      <c r="BD39" s="20">
        <v>0</v>
      </c>
      <c r="BE39" s="20">
        <v>0</v>
      </c>
      <c r="BF39" s="20">
        <v>0</v>
      </c>
      <c r="BG39" s="20">
        <v>2</v>
      </c>
      <c r="BI39" s="39"/>
      <c r="BJ39" s="16"/>
      <c r="BK39" s="16"/>
      <c r="BL39" s="16"/>
      <c r="BM39" s="16"/>
      <c r="BN39" s="16"/>
      <c r="BO39" s="16"/>
      <c r="BP39" s="16"/>
      <c r="BQ39" s="16"/>
      <c r="BR39" s="16"/>
      <c r="BS39" s="16"/>
      <c r="BT39" s="16"/>
      <c r="BU39" s="16"/>
      <c r="BV39" s="40"/>
      <c r="BX39" s="39"/>
      <c r="BY39" s="29"/>
      <c r="BZ39" s="29"/>
      <c r="CA39" s="29"/>
      <c r="CB39" s="29"/>
      <c r="CC39" s="29"/>
      <c r="CD39" s="29"/>
      <c r="CE39" s="29"/>
      <c r="CF39" s="29"/>
      <c r="CG39" s="29"/>
      <c r="CH39" s="29"/>
      <c r="CI39" s="29"/>
      <c r="CJ39" s="29"/>
      <c r="CK39" s="40"/>
    </row>
    <row r="40" spans="1:89" x14ac:dyDescent="0.25">
      <c r="A40" s="145" t="s">
        <v>473</v>
      </c>
      <c r="B40" s="20">
        <v>35200</v>
      </c>
      <c r="C40" s="20">
        <v>400</v>
      </c>
      <c r="D40" s="20">
        <v>17100</v>
      </c>
      <c r="E40" s="20">
        <v>1900</v>
      </c>
      <c r="F40" s="20">
        <v>100</v>
      </c>
      <c r="G40" s="20">
        <v>0</v>
      </c>
      <c r="H40" s="20">
        <v>10200</v>
      </c>
      <c r="I40" s="20">
        <v>0</v>
      </c>
      <c r="J40" s="20">
        <v>2300</v>
      </c>
      <c r="K40" s="20">
        <v>0</v>
      </c>
      <c r="L40" s="20">
        <v>4400</v>
      </c>
      <c r="M40" s="20">
        <v>62600</v>
      </c>
      <c r="N40" s="13" t="s">
        <v>47</v>
      </c>
      <c r="P40" s="145" t="s">
        <v>473</v>
      </c>
      <c r="Q40" s="20">
        <v>2500</v>
      </c>
      <c r="R40" s="20">
        <v>300</v>
      </c>
      <c r="S40" s="20">
        <v>1000</v>
      </c>
      <c r="T40" s="20">
        <v>0</v>
      </c>
      <c r="U40" s="20">
        <v>0</v>
      </c>
      <c r="V40" s="20">
        <v>0</v>
      </c>
      <c r="W40" s="20">
        <v>300</v>
      </c>
      <c r="X40" s="20">
        <v>0</v>
      </c>
      <c r="Y40" s="20">
        <v>800</v>
      </c>
      <c r="Z40" s="20">
        <v>0</v>
      </c>
      <c r="AA40" s="20">
        <v>1000</v>
      </c>
      <c r="AB40" s="20">
        <v>4300</v>
      </c>
      <c r="AC40" s="20">
        <v>71</v>
      </c>
      <c r="AE40" s="145" t="s">
        <v>473</v>
      </c>
      <c r="AF40" s="20">
        <v>32600</v>
      </c>
      <c r="AG40" s="20">
        <v>200</v>
      </c>
      <c r="AH40" s="20">
        <v>16500</v>
      </c>
      <c r="AI40" s="20">
        <v>1900</v>
      </c>
      <c r="AJ40" s="20">
        <v>100</v>
      </c>
      <c r="AK40" s="20">
        <v>0</v>
      </c>
      <c r="AL40" s="20">
        <v>9900</v>
      </c>
      <c r="AM40" s="20">
        <v>0</v>
      </c>
      <c r="AN40" s="20">
        <v>1400</v>
      </c>
      <c r="AO40" s="20">
        <v>0</v>
      </c>
      <c r="AP40" s="20">
        <v>2700</v>
      </c>
      <c r="AQ40" s="20">
        <v>58400</v>
      </c>
      <c r="AR40" s="20">
        <v>1861</v>
      </c>
      <c r="AT40" s="145" t="s">
        <v>473</v>
      </c>
      <c r="AU40" s="20">
        <v>0</v>
      </c>
      <c r="AV40" s="20">
        <v>0</v>
      </c>
      <c r="AW40" s="20">
        <v>0</v>
      </c>
      <c r="AX40" s="20">
        <v>0</v>
      </c>
      <c r="AY40" s="20">
        <v>0</v>
      </c>
      <c r="AZ40" s="20">
        <v>0</v>
      </c>
      <c r="BA40" s="20">
        <v>0</v>
      </c>
      <c r="BB40" s="20">
        <v>0</v>
      </c>
      <c r="BC40" s="20">
        <v>0</v>
      </c>
      <c r="BD40" s="20">
        <v>0</v>
      </c>
      <c r="BE40" s="20">
        <v>0</v>
      </c>
      <c r="BF40" s="20">
        <v>0</v>
      </c>
      <c r="BG40" s="20">
        <v>2</v>
      </c>
      <c r="BI40" s="39"/>
      <c r="BJ40" s="16"/>
      <c r="BK40" s="16"/>
      <c r="BL40" s="16"/>
      <c r="BM40" s="16"/>
      <c r="BN40" s="16"/>
      <c r="BO40" s="16"/>
      <c r="BP40" s="16"/>
      <c r="BQ40" s="16"/>
      <c r="BR40" s="16"/>
      <c r="BS40" s="16"/>
      <c r="BT40" s="16"/>
      <c r="BU40" s="16"/>
      <c r="BV40" s="40"/>
      <c r="BX40" s="39"/>
      <c r="BY40" s="29"/>
      <c r="BZ40" s="29"/>
      <c r="CA40" s="29"/>
      <c r="CB40" s="29"/>
      <c r="CC40" s="29"/>
      <c r="CD40" s="29"/>
      <c r="CE40" s="29"/>
      <c r="CF40" s="29"/>
      <c r="CG40" s="29"/>
      <c r="CH40" s="29"/>
      <c r="CI40" s="29"/>
      <c r="CJ40" s="29"/>
      <c r="CK40" s="40"/>
    </row>
    <row r="41" spans="1:89" x14ac:dyDescent="0.25">
      <c r="A41" s="145" t="s">
        <v>474</v>
      </c>
      <c r="B41" s="21">
        <v>77500</v>
      </c>
      <c r="C41" s="21">
        <v>2300</v>
      </c>
      <c r="D41" s="21">
        <v>74100</v>
      </c>
      <c r="E41" s="21">
        <v>3600</v>
      </c>
      <c r="F41" s="21">
        <v>200</v>
      </c>
      <c r="G41" s="21">
        <v>0</v>
      </c>
      <c r="H41" s="21">
        <v>14400</v>
      </c>
      <c r="I41" s="21">
        <v>0</v>
      </c>
      <c r="J41" s="21">
        <v>10300</v>
      </c>
      <c r="K41" s="21">
        <v>0</v>
      </c>
      <c r="L41" s="21">
        <v>24600</v>
      </c>
      <c r="M41" s="21">
        <v>170600</v>
      </c>
      <c r="N41" s="12" t="s">
        <v>47</v>
      </c>
      <c r="P41" s="145" t="s">
        <v>474</v>
      </c>
      <c r="Q41" s="21">
        <v>14600</v>
      </c>
      <c r="R41" s="21">
        <v>500</v>
      </c>
      <c r="S41" s="21">
        <v>9900</v>
      </c>
      <c r="T41" s="21">
        <v>0</v>
      </c>
      <c r="U41" s="21">
        <v>0</v>
      </c>
      <c r="V41" s="21">
        <v>0</v>
      </c>
      <c r="W41" s="21">
        <v>1100</v>
      </c>
      <c r="X41" s="21">
        <v>0</v>
      </c>
      <c r="Y41" s="21">
        <v>3800</v>
      </c>
      <c r="Z41" s="21">
        <v>0</v>
      </c>
      <c r="AA41" s="21">
        <v>3000</v>
      </c>
      <c r="AB41" s="21">
        <v>28900</v>
      </c>
      <c r="AC41" s="21">
        <v>1256</v>
      </c>
      <c r="AE41" s="145" t="s">
        <v>474</v>
      </c>
      <c r="AF41" s="21">
        <v>54300</v>
      </c>
      <c r="AG41" s="21">
        <v>0</v>
      </c>
      <c r="AH41" s="21">
        <v>68000</v>
      </c>
      <c r="AI41" s="21">
        <v>3600</v>
      </c>
      <c r="AJ41" s="21">
        <v>200</v>
      </c>
      <c r="AK41" s="21">
        <v>0</v>
      </c>
      <c r="AL41" s="21">
        <v>13100</v>
      </c>
      <c r="AM41" s="21">
        <v>0</v>
      </c>
      <c r="AN41" s="21">
        <v>4900</v>
      </c>
      <c r="AO41" s="21">
        <v>0</v>
      </c>
      <c r="AP41" s="21">
        <v>6000</v>
      </c>
      <c r="AQ41" s="21">
        <v>136900</v>
      </c>
      <c r="AR41" s="21">
        <v>9985</v>
      </c>
      <c r="AT41" s="145" t="s">
        <v>474</v>
      </c>
      <c r="AU41" s="21">
        <v>2300</v>
      </c>
      <c r="AV41" s="21">
        <v>1800</v>
      </c>
      <c r="AW41" s="21">
        <v>0</v>
      </c>
      <c r="AX41" s="21">
        <v>0</v>
      </c>
      <c r="AY41" s="21">
        <v>0</v>
      </c>
      <c r="AZ41" s="21">
        <v>0</v>
      </c>
      <c r="BA41" s="21">
        <v>0</v>
      </c>
      <c r="BB41" s="21">
        <v>0</v>
      </c>
      <c r="BC41" s="21">
        <v>0</v>
      </c>
      <c r="BD41" s="21">
        <v>0</v>
      </c>
      <c r="BE41" s="21">
        <v>0</v>
      </c>
      <c r="BF41" s="21">
        <v>500</v>
      </c>
      <c r="BG41" s="21">
        <v>10</v>
      </c>
      <c r="BI41" s="39"/>
      <c r="BJ41" s="16"/>
      <c r="BK41" s="16"/>
      <c r="BL41" s="16"/>
      <c r="BM41" s="16"/>
      <c r="BN41" s="16"/>
      <c r="BO41" s="16"/>
      <c r="BP41" s="16"/>
      <c r="BQ41" s="16"/>
      <c r="BR41" s="16"/>
      <c r="BS41" s="16"/>
      <c r="BT41" s="16"/>
      <c r="BU41" s="16"/>
      <c r="BV41" s="40"/>
      <c r="BX41" s="39"/>
      <c r="BY41" s="29"/>
      <c r="BZ41" s="29"/>
      <c r="CA41" s="29"/>
      <c r="CB41" s="29"/>
      <c r="CC41" s="29"/>
      <c r="CD41" s="29"/>
      <c r="CE41" s="29"/>
      <c r="CF41" s="29"/>
      <c r="CG41" s="29"/>
      <c r="CH41" s="29"/>
      <c r="CI41" s="29"/>
      <c r="CJ41" s="29"/>
      <c r="CK41" s="40"/>
    </row>
    <row r="42" spans="1:89" x14ac:dyDescent="0.25">
      <c r="A42" s="23" t="s">
        <v>96</v>
      </c>
      <c r="B42" s="21">
        <v>166900</v>
      </c>
      <c r="C42" s="21">
        <v>18000</v>
      </c>
      <c r="D42" s="21">
        <v>99100</v>
      </c>
      <c r="E42" s="21">
        <v>9200</v>
      </c>
      <c r="F42" s="21">
        <v>300</v>
      </c>
      <c r="G42" s="21">
        <v>0</v>
      </c>
      <c r="H42" s="21">
        <v>35500</v>
      </c>
      <c r="I42" s="21">
        <v>0</v>
      </c>
      <c r="J42" s="21">
        <v>14900</v>
      </c>
      <c r="K42" s="21">
        <v>0</v>
      </c>
      <c r="L42" s="21">
        <v>32000</v>
      </c>
      <c r="M42" s="21">
        <v>289500</v>
      </c>
      <c r="N42" s="12" t="s">
        <v>47</v>
      </c>
      <c r="P42" s="23" t="s">
        <v>96</v>
      </c>
      <c r="Q42" s="21">
        <v>18900</v>
      </c>
      <c r="R42" s="21">
        <v>800</v>
      </c>
      <c r="S42" s="21">
        <v>11200</v>
      </c>
      <c r="T42" s="21">
        <v>0</v>
      </c>
      <c r="U42" s="21">
        <v>0</v>
      </c>
      <c r="V42" s="21">
        <v>0</v>
      </c>
      <c r="W42" s="21">
        <v>1600</v>
      </c>
      <c r="X42" s="21">
        <v>0</v>
      </c>
      <c r="Y42" s="21">
        <v>5300</v>
      </c>
      <c r="Z42" s="21">
        <v>0</v>
      </c>
      <c r="AA42" s="21">
        <v>4600</v>
      </c>
      <c r="AB42" s="21">
        <v>36200</v>
      </c>
      <c r="AC42" s="21">
        <v>1375</v>
      </c>
      <c r="AE42" s="23" t="s">
        <v>96</v>
      </c>
      <c r="AF42" s="21">
        <v>138900</v>
      </c>
      <c r="AG42" s="21">
        <v>15500</v>
      </c>
      <c r="AH42" s="21">
        <v>92500</v>
      </c>
      <c r="AI42" s="21">
        <v>9200</v>
      </c>
      <c r="AJ42" s="21">
        <v>300</v>
      </c>
      <c r="AK42" s="21">
        <v>0</v>
      </c>
      <c r="AL42" s="21">
        <v>33600</v>
      </c>
      <c r="AM42" s="21">
        <v>0</v>
      </c>
      <c r="AN42" s="21">
        <v>7700</v>
      </c>
      <c r="AO42" s="21">
        <v>0</v>
      </c>
      <c r="AP42" s="21">
        <v>10500</v>
      </c>
      <c r="AQ42" s="21">
        <v>248300</v>
      </c>
      <c r="AR42" s="21">
        <v>13667</v>
      </c>
      <c r="AT42" s="23" t="s">
        <v>96</v>
      </c>
      <c r="AU42" s="21">
        <v>2400</v>
      </c>
      <c r="AV42" s="21">
        <v>1800</v>
      </c>
      <c r="AW42" s="21">
        <v>0</v>
      </c>
      <c r="AX42" s="21">
        <v>0</v>
      </c>
      <c r="AY42" s="21">
        <v>0</v>
      </c>
      <c r="AZ42" s="21">
        <v>0</v>
      </c>
      <c r="BA42" s="21">
        <v>0</v>
      </c>
      <c r="BB42" s="21">
        <v>0</v>
      </c>
      <c r="BC42" s="21">
        <v>0</v>
      </c>
      <c r="BD42" s="21">
        <v>0</v>
      </c>
      <c r="BE42" s="21">
        <v>0</v>
      </c>
      <c r="BF42" s="21">
        <v>600</v>
      </c>
      <c r="BG42" s="21">
        <v>26</v>
      </c>
      <c r="BI42" s="39"/>
      <c r="BJ42" s="16"/>
      <c r="BK42" s="16"/>
      <c r="BL42" s="16"/>
      <c r="BM42" s="16"/>
      <c r="BN42" s="16"/>
      <c r="BO42" s="16"/>
      <c r="BP42" s="16"/>
      <c r="BQ42" s="16"/>
      <c r="BR42" s="16"/>
      <c r="BS42" s="16"/>
      <c r="BT42" s="16"/>
      <c r="BU42" s="16"/>
      <c r="BV42" s="40"/>
      <c r="BX42" s="39"/>
      <c r="BY42" s="29"/>
      <c r="BZ42" s="29"/>
      <c r="CA42" s="29"/>
      <c r="CB42" s="29"/>
      <c r="CC42" s="29"/>
      <c r="CD42" s="29"/>
      <c r="CE42" s="29"/>
      <c r="CF42" s="29"/>
      <c r="CG42" s="29"/>
      <c r="CH42" s="29"/>
      <c r="CI42" s="29"/>
      <c r="CJ42" s="29"/>
      <c r="CK42" s="40"/>
    </row>
    <row r="43" spans="1:89" ht="5.0999999999999996" customHeight="1" x14ac:dyDescent="0.25"/>
    <row r="44" spans="1:89" ht="22.15" customHeight="1" x14ac:dyDescent="0.25">
      <c r="A44" s="22"/>
      <c r="B44" s="403" t="s">
        <v>37</v>
      </c>
      <c r="C44" s="404"/>
      <c r="D44" s="405"/>
      <c r="E44" s="403" t="s">
        <v>38</v>
      </c>
      <c r="F44" s="404"/>
      <c r="G44" s="405"/>
      <c r="H44" s="409" t="s">
        <v>41</v>
      </c>
      <c r="I44" s="410"/>
      <c r="J44" s="24" t="s">
        <v>44</v>
      </c>
      <c r="K44" s="403" t="s">
        <v>46</v>
      </c>
      <c r="L44" s="405"/>
      <c r="P44" s="22"/>
      <c r="Q44" s="403" t="s">
        <v>37</v>
      </c>
      <c r="R44" s="404"/>
      <c r="S44" s="405"/>
      <c r="T44" s="403" t="s">
        <v>38</v>
      </c>
      <c r="U44" s="404"/>
      <c r="V44" s="405"/>
      <c r="W44" s="409" t="s">
        <v>41</v>
      </c>
      <c r="X44" s="410"/>
      <c r="Y44" s="24" t="s">
        <v>44</v>
      </c>
      <c r="Z44" s="403" t="s">
        <v>46</v>
      </c>
      <c r="AA44" s="405"/>
      <c r="AE44" s="22"/>
      <c r="AF44" s="403" t="s">
        <v>37</v>
      </c>
      <c r="AG44" s="404"/>
      <c r="AH44" s="405"/>
      <c r="AI44" s="403" t="s">
        <v>38</v>
      </c>
      <c r="AJ44" s="404"/>
      <c r="AK44" s="405"/>
      <c r="AL44" s="409" t="s">
        <v>41</v>
      </c>
      <c r="AM44" s="410"/>
      <c r="AN44" s="24" t="s">
        <v>44</v>
      </c>
      <c r="AO44" s="403" t="s">
        <v>46</v>
      </c>
      <c r="AP44" s="405"/>
      <c r="AQ44" s="30"/>
      <c r="AT44" s="22"/>
      <c r="AU44" s="403" t="s">
        <v>37</v>
      </c>
      <c r="AV44" s="404"/>
      <c r="AW44" s="405"/>
      <c r="AX44" s="403" t="s">
        <v>38</v>
      </c>
      <c r="AY44" s="404"/>
      <c r="AZ44" s="405"/>
      <c r="BA44" s="409" t="s">
        <v>41</v>
      </c>
      <c r="BB44" s="410"/>
      <c r="BC44" s="24" t="s">
        <v>44</v>
      </c>
      <c r="BD44" s="403" t="s">
        <v>46</v>
      </c>
      <c r="BE44" s="405"/>
      <c r="BI44" s="22"/>
      <c r="BJ44" s="403" t="s">
        <v>37</v>
      </c>
      <c r="BK44" s="404"/>
      <c r="BL44" s="405"/>
      <c r="BM44" s="403" t="s">
        <v>38</v>
      </c>
      <c r="BN44" s="404"/>
      <c r="BO44" s="405"/>
      <c r="BP44" s="409" t="s">
        <v>41</v>
      </c>
      <c r="BQ44" s="410"/>
      <c r="BR44" s="24" t="s">
        <v>44</v>
      </c>
      <c r="BS44" s="403" t="s">
        <v>46</v>
      </c>
      <c r="BT44" s="405"/>
      <c r="BX44" s="22"/>
      <c r="BY44" s="403" t="s">
        <v>37</v>
      </c>
      <c r="BZ44" s="404"/>
      <c r="CA44" s="405"/>
      <c r="CB44" s="403" t="s">
        <v>38</v>
      </c>
      <c r="CC44" s="404"/>
      <c r="CD44" s="405"/>
      <c r="CE44" s="409" t="s">
        <v>41</v>
      </c>
      <c r="CF44" s="410"/>
      <c r="CG44" s="24" t="s">
        <v>44</v>
      </c>
      <c r="CH44" s="403" t="s">
        <v>46</v>
      </c>
      <c r="CI44" s="405"/>
    </row>
    <row r="45" spans="1:89" ht="15" customHeight="1" x14ac:dyDescent="0.25">
      <c r="A45" s="17"/>
      <c r="B45" s="406"/>
      <c r="C45" s="407"/>
      <c r="D45" s="408"/>
      <c r="E45" s="406"/>
      <c r="F45" s="407"/>
      <c r="G45" s="408"/>
      <c r="H45" s="411"/>
      <c r="I45" s="412"/>
      <c r="J45" s="17" t="s">
        <v>45</v>
      </c>
      <c r="K45" s="406"/>
      <c r="L45" s="408"/>
      <c r="P45" s="17"/>
      <c r="Q45" s="406"/>
      <c r="R45" s="407"/>
      <c r="S45" s="408"/>
      <c r="T45" s="406"/>
      <c r="U45" s="407"/>
      <c r="V45" s="408"/>
      <c r="W45" s="411"/>
      <c r="X45" s="412"/>
      <c r="Y45" s="17" t="s">
        <v>45</v>
      </c>
      <c r="Z45" s="406"/>
      <c r="AA45" s="408"/>
      <c r="AE45" s="17"/>
      <c r="AF45" s="406"/>
      <c r="AG45" s="407"/>
      <c r="AH45" s="408"/>
      <c r="AI45" s="406"/>
      <c r="AJ45" s="407"/>
      <c r="AK45" s="408"/>
      <c r="AL45" s="411"/>
      <c r="AM45" s="412"/>
      <c r="AN45" s="17" t="s">
        <v>45</v>
      </c>
      <c r="AO45" s="406"/>
      <c r="AP45" s="408"/>
      <c r="AT45" s="17"/>
      <c r="AU45" s="406"/>
      <c r="AV45" s="407"/>
      <c r="AW45" s="408"/>
      <c r="AX45" s="406"/>
      <c r="AY45" s="407"/>
      <c r="AZ45" s="408"/>
      <c r="BA45" s="411"/>
      <c r="BB45" s="412"/>
      <c r="BC45" s="17" t="s">
        <v>45</v>
      </c>
      <c r="BD45" s="406"/>
      <c r="BE45" s="408"/>
      <c r="BI45" s="17"/>
      <c r="BJ45" s="406"/>
      <c r="BK45" s="407"/>
      <c r="BL45" s="408"/>
      <c r="BM45" s="406"/>
      <c r="BN45" s="407"/>
      <c r="BO45" s="408"/>
      <c r="BP45" s="411"/>
      <c r="BQ45" s="412"/>
      <c r="BR45" s="17" t="s">
        <v>45</v>
      </c>
      <c r="BS45" s="406"/>
      <c r="BT45" s="408"/>
      <c r="BX45" s="17"/>
      <c r="BY45" s="406"/>
      <c r="BZ45" s="407"/>
      <c r="CA45" s="408"/>
      <c r="CB45" s="406"/>
      <c r="CC45" s="407"/>
      <c r="CD45" s="408"/>
      <c r="CE45" s="411"/>
      <c r="CF45" s="412"/>
      <c r="CG45" s="17" t="s">
        <v>45</v>
      </c>
      <c r="CH45" s="406"/>
      <c r="CI45" s="408"/>
    </row>
    <row r="46" spans="1:89" x14ac:dyDescent="0.25">
      <c r="A46" s="17"/>
      <c r="B46" s="17"/>
      <c r="C46" s="17"/>
      <c r="D46" s="17"/>
      <c r="E46" s="17"/>
      <c r="F46" s="17"/>
      <c r="G46" s="17"/>
      <c r="H46" s="17"/>
      <c r="I46" s="17"/>
      <c r="J46" s="17" t="s">
        <v>43</v>
      </c>
      <c r="K46" s="17"/>
      <c r="L46" s="17" t="s">
        <v>39</v>
      </c>
      <c r="M46" s="30"/>
      <c r="P46" s="17"/>
      <c r="Q46" s="17"/>
      <c r="R46" s="17"/>
      <c r="S46" s="17"/>
      <c r="T46" s="17"/>
      <c r="U46" s="17"/>
      <c r="V46" s="17"/>
      <c r="W46" s="17"/>
      <c r="X46" s="17"/>
      <c r="Y46" s="17" t="s">
        <v>43</v>
      </c>
      <c r="Z46" s="17"/>
      <c r="AA46" s="17" t="s">
        <v>39</v>
      </c>
      <c r="AE46" s="17"/>
      <c r="AF46" s="17"/>
      <c r="AG46" s="17"/>
      <c r="AH46" s="17"/>
      <c r="AI46" s="17"/>
      <c r="AJ46" s="17"/>
      <c r="AK46" s="17"/>
      <c r="AL46" s="17"/>
      <c r="AM46" s="17"/>
      <c r="AN46" s="17" t="s">
        <v>43</v>
      </c>
      <c r="AO46" s="17"/>
      <c r="AP46" s="17" t="s">
        <v>39</v>
      </c>
      <c r="AT46" s="17"/>
      <c r="AU46" s="17"/>
      <c r="AV46" s="17"/>
      <c r="AW46" s="17"/>
      <c r="AX46" s="17"/>
      <c r="AY46" s="17"/>
      <c r="AZ46" s="17"/>
      <c r="BA46" s="17"/>
      <c r="BB46" s="17"/>
      <c r="BC46" s="17" t="s">
        <v>43</v>
      </c>
      <c r="BD46" s="17"/>
      <c r="BE46" s="17" t="s">
        <v>39</v>
      </c>
      <c r="BI46" s="17"/>
      <c r="BJ46" s="17"/>
      <c r="BK46" s="17"/>
      <c r="BL46" s="17"/>
      <c r="BM46" s="17"/>
      <c r="BN46" s="17"/>
      <c r="BO46" s="17"/>
      <c r="BP46" s="17"/>
      <c r="BQ46" s="17"/>
      <c r="BR46" s="17" t="s">
        <v>43</v>
      </c>
      <c r="BS46" s="17"/>
      <c r="BT46" s="17" t="s">
        <v>39</v>
      </c>
      <c r="BX46" s="17"/>
      <c r="BY46" s="17"/>
      <c r="BZ46" s="17"/>
      <c r="CA46" s="17"/>
      <c r="CB46" s="17"/>
      <c r="CC46" s="17"/>
      <c r="CD46" s="17"/>
      <c r="CE46" s="17"/>
      <c r="CF46" s="17"/>
      <c r="CG46" s="17" t="s">
        <v>43</v>
      </c>
      <c r="CH46" s="17"/>
      <c r="CI46" s="17" t="s">
        <v>39</v>
      </c>
    </row>
    <row r="47" spans="1:89" ht="15" customHeight="1" x14ac:dyDescent="0.25">
      <c r="A47" s="3"/>
      <c r="B47" s="17" t="s">
        <v>20</v>
      </c>
      <c r="C47" s="17"/>
      <c r="D47" s="17"/>
      <c r="E47" s="17" t="s">
        <v>20</v>
      </c>
      <c r="F47" s="17"/>
      <c r="G47" s="17"/>
      <c r="H47" s="17"/>
      <c r="I47" s="17" t="s">
        <v>39</v>
      </c>
      <c r="J47" s="17" t="s">
        <v>42</v>
      </c>
      <c r="K47" s="17" t="s">
        <v>0</v>
      </c>
      <c r="L47" s="17" t="s">
        <v>33</v>
      </c>
      <c r="P47" s="3"/>
      <c r="Q47" s="17" t="s">
        <v>20</v>
      </c>
      <c r="R47" s="17"/>
      <c r="S47" s="17"/>
      <c r="T47" s="17" t="s">
        <v>20</v>
      </c>
      <c r="U47" s="17"/>
      <c r="V47" s="17"/>
      <c r="W47" s="17"/>
      <c r="X47" s="17" t="s">
        <v>39</v>
      </c>
      <c r="Y47" s="17" t="s">
        <v>42</v>
      </c>
      <c r="Z47" s="17" t="s">
        <v>0</v>
      </c>
      <c r="AA47" s="17" t="s">
        <v>33</v>
      </c>
      <c r="AE47" s="3"/>
      <c r="AF47" s="17" t="s">
        <v>20</v>
      </c>
      <c r="AG47" s="17"/>
      <c r="AH47" s="17"/>
      <c r="AI47" s="17" t="s">
        <v>20</v>
      </c>
      <c r="AJ47" s="17"/>
      <c r="AK47" s="17"/>
      <c r="AL47" s="17"/>
      <c r="AM47" s="17" t="s">
        <v>39</v>
      </c>
      <c r="AN47" s="17" t="s">
        <v>42</v>
      </c>
      <c r="AO47" s="17" t="s">
        <v>0</v>
      </c>
      <c r="AP47" s="17" t="s">
        <v>33</v>
      </c>
      <c r="AT47" s="3"/>
      <c r="AU47" s="17" t="s">
        <v>20</v>
      </c>
      <c r="AV47" s="17"/>
      <c r="AW47" s="17"/>
      <c r="AX47" s="17" t="s">
        <v>20</v>
      </c>
      <c r="AY47" s="17"/>
      <c r="AZ47" s="17"/>
      <c r="BA47" s="17"/>
      <c r="BB47" s="17" t="s">
        <v>39</v>
      </c>
      <c r="BC47" s="17" t="s">
        <v>42</v>
      </c>
      <c r="BD47" s="17" t="s">
        <v>0</v>
      </c>
      <c r="BE47" s="17" t="s">
        <v>33</v>
      </c>
      <c r="BI47" s="3"/>
      <c r="BJ47" s="17" t="s">
        <v>20</v>
      </c>
      <c r="BK47" s="17"/>
      <c r="BL47" s="17"/>
      <c r="BM47" s="17" t="s">
        <v>20</v>
      </c>
      <c r="BN47" s="17"/>
      <c r="BO47" s="17"/>
      <c r="BP47" s="17"/>
      <c r="BQ47" s="17" t="s">
        <v>39</v>
      </c>
      <c r="BR47" s="17" t="s">
        <v>42</v>
      </c>
      <c r="BS47" s="17" t="s">
        <v>0</v>
      </c>
      <c r="BT47" s="17" t="s">
        <v>33</v>
      </c>
      <c r="BX47" s="3"/>
      <c r="BY47" s="17" t="s">
        <v>20</v>
      </c>
      <c r="BZ47" s="17"/>
      <c r="CA47" s="17"/>
      <c r="CB47" s="17" t="s">
        <v>20</v>
      </c>
      <c r="CC47" s="17"/>
      <c r="CD47" s="17"/>
      <c r="CE47" s="17"/>
      <c r="CF47" s="17" t="s">
        <v>39</v>
      </c>
      <c r="CG47" s="17" t="s">
        <v>42</v>
      </c>
      <c r="CH47" s="17" t="s">
        <v>0</v>
      </c>
      <c r="CI47" s="17" t="s">
        <v>33</v>
      </c>
    </row>
    <row r="48" spans="1:89" ht="15" customHeight="1" x14ac:dyDescent="0.25">
      <c r="A48" s="3"/>
      <c r="B48" s="3" t="s">
        <v>7</v>
      </c>
      <c r="C48" s="17" t="s">
        <v>2</v>
      </c>
      <c r="D48" s="3" t="s">
        <v>3</v>
      </c>
      <c r="E48" s="3" t="s">
        <v>7</v>
      </c>
      <c r="F48" s="17" t="s">
        <v>2</v>
      </c>
      <c r="G48" s="3" t="s">
        <v>3</v>
      </c>
      <c r="H48" s="3" t="s">
        <v>39</v>
      </c>
      <c r="I48" s="17" t="s">
        <v>40</v>
      </c>
      <c r="J48" s="3" t="s">
        <v>5</v>
      </c>
      <c r="K48" s="3" t="s">
        <v>34</v>
      </c>
      <c r="L48" s="3" t="s">
        <v>34</v>
      </c>
      <c r="P48" s="3"/>
      <c r="Q48" s="3" t="s">
        <v>7</v>
      </c>
      <c r="R48" s="17" t="s">
        <v>2</v>
      </c>
      <c r="S48" s="3" t="s">
        <v>3</v>
      </c>
      <c r="T48" s="3" t="s">
        <v>7</v>
      </c>
      <c r="U48" s="17" t="s">
        <v>2</v>
      </c>
      <c r="V48" s="3" t="s">
        <v>3</v>
      </c>
      <c r="W48" s="3" t="s">
        <v>39</v>
      </c>
      <c r="X48" s="17" t="s">
        <v>40</v>
      </c>
      <c r="Y48" s="3" t="s">
        <v>5</v>
      </c>
      <c r="Z48" s="3" t="s">
        <v>34</v>
      </c>
      <c r="AA48" s="3" t="s">
        <v>34</v>
      </c>
      <c r="AE48" s="3"/>
      <c r="AF48" s="3" t="s">
        <v>7</v>
      </c>
      <c r="AG48" s="17" t="s">
        <v>2</v>
      </c>
      <c r="AH48" s="3" t="s">
        <v>3</v>
      </c>
      <c r="AI48" s="3" t="s">
        <v>7</v>
      </c>
      <c r="AJ48" s="17" t="s">
        <v>2</v>
      </c>
      <c r="AK48" s="3" t="s">
        <v>3</v>
      </c>
      <c r="AL48" s="3" t="s">
        <v>39</v>
      </c>
      <c r="AM48" s="17" t="s">
        <v>40</v>
      </c>
      <c r="AN48" s="3" t="s">
        <v>5</v>
      </c>
      <c r="AO48" s="3" t="s">
        <v>34</v>
      </c>
      <c r="AP48" s="3" t="s">
        <v>34</v>
      </c>
      <c r="AT48" s="3"/>
      <c r="AU48" s="3" t="s">
        <v>7</v>
      </c>
      <c r="AV48" s="17" t="s">
        <v>2</v>
      </c>
      <c r="AW48" s="3" t="s">
        <v>3</v>
      </c>
      <c r="AX48" s="3" t="s">
        <v>7</v>
      </c>
      <c r="AY48" s="17" t="s">
        <v>2</v>
      </c>
      <c r="AZ48" s="3" t="s">
        <v>3</v>
      </c>
      <c r="BA48" s="3" t="s">
        <v>39</v>
      </c>
      <c r="BB48" s="17" t="s">
        <v>40</v>
      </c>
      <c r="BC48" s="3" t="s">
        <v>5</v>
      </c>
      <c r="BD48" s="3" t="s">
        <v>34</v>
      </c>
      <c r="BE48" s="3" t="s">
        <v>34</v>
      </c>
      <c r="BI48" s="3"/>
      <c r="BJ48" s="3" t="s">
        <v>7</v>
      </c>
      <c r="BK48" s="17" t="s">
        <v>2</v>
      </c>
      <c r="BL48" s="3" t="s">
        <v>3</v>
      </c>
      <c r="BM48" s="3" t="s">
        <v>7</v>
      </c>
      <c r="BN48" s="17" t="s">
        <v>2</v>
      </c>
      <c r="BO48" s="3" t="s">
        <v>3</v>
      </c>
      <c r="BP48" s="3" t="s">
        <v>39</v>
      </c>
      <c r="BQ48" s="17" t="s">
        <v>40</v>
      </c>
      <c r="BR48" s="3" t="s">
        <v>5</v>
      </c>
      <c r="BS48" s="3" t="s">
        <v>34</v>
      </c>
      <c r="BT48" s="3" t="s">
        <v>34</v>
      </c>
      <c r="BX48" s="3"/>
      <c r="BY48" s="3" t="s">
        <v>7</v>
      </c>
      <c r="BZ48" s="17" t="s">
        <v>2</v>
      </c>
      <c r="CA48" s="3" t="s">
        <v>3</v>
      </c>
      <c r="CB48" s="3" t="s">
        <v>7</v>
      </c>
      <c r="CC48" s="17" t="s">
        <v>2</v>
      </c>
      <c r="CD48" s="3" t="s">
        <v>3</v>
      </c>
      <c r="CE48" s="3" t="s">
        <v>39</v>
      </c>
      <c r="CF48" s="17" t="s">
        <v>40</v>
      </c>
      <c r="CG48" s="3" t="s">
        <v>5</v>
      </c>
      <c r="CH48" s="3" t="s">
        <v>34</v>
      </c>
      <c r="CI48" s="3" t="s">
        <v>34</v>
      </c>
    </row>
    <row r="49" spans="1:87" x14ac:dyDescent="0.25">
      <c r="A49" s="7"/>
      <c r="B49" s="18">
        <v>26</v>
      </c>
      <c r="C49" s="18">
        <v>27</v>
      </c>
      <c r="D49" s="18">
        <v>28</v>
      </c>
      <c r="E49" s="18">
        <v>29</v>
      </c>
      <c r="F49" s="18">
        <v>30</v>
      </c>
      <c r="G49" s="18">
        <v>31</v>
      </c>
      <c r="H49" s="18">
        <v>32</v>
      </c>
      <c r="I49" s="18">
        <v>33</v>
      </c>
      <c r="J49" s="18">
        <v>34</v>
      </c>
      <c r="K49" s="18">
        <v>35</v>
      </c>
      <c r="L49" s="18">
        <v>36</v>
      </c>
      <c r="P49" s="7"/>
      <c r="Q49" s="18">
        <v>26</v>
      </c>
      <c r="R49" s="18">
        <v>27</v>
      </c>
      <c r="S49" s="18">
        <v>28</v>
      </c>
      <c r="T49" s="18">
        <v>29</v>
      </c>
      <c r="U49" s="18">
        <v>30</v>
      </c>
      <c r="V49" s="18">
        <v>31</v>
      </c>
      <c r="W49" s="18">
        <v>32</v>
      </c>
      <c r="X49" s="18">
        <v>33</v>
      </c>
      <c r="Y49" s="18">
        <v>34</v>
      </c>
      <c r="Z49" s="18">
        <v>35</v>
      </c>
      <c r="AA49" s="18">
        <v>36</v>
      </c>
      <c r="AE49" s="7"/>
      <c r="AF49" s="18">
        <v>26</v>
      </c>
      <c r="AG49" s="18">
        <v>27</v>
      </c>
      <c r="AH49" s="18">
        <v>28</v>
      </c>
      <c r="AI49" s="18">
        <v>29</v>
      </c>
      <c r="AJ49" s="18">
        <v>30</v>
      </c>
      <c r="AK49" s="18">
        <v>31</v>
      </c>
      <c r="AL49" s="18">
        <v>32</v>
      </c>
      <c r="AM49" s="18">
        <v>33</v>
      </c>
      <c r="AN49" s="18">
        <v>34</v>
      </c>
      <c r="AO49" s="18">
        <v>35</v>
      </c>
      <c r="AP49" s="18">
        <v>36</v>
      </c>
      <c r="AT49" s="7"/>
      <c r="AU49" s="18">
        <v>26</v>
      </c>
      <c r="AV49" s="18">
        <v>27</v>
      </c>
      <c r="AW49" s="18">
        <v>28</v>
      </c>
      <c r="AX49" s="18">
        <v>29</v>
      </c>
      <c r="AY49" s="18">
        <v>30</v>
      </c>
      <c r="AZ49" s="18">
        <v>31</v>
      </c>
      <c r="BA49" s="18">
        <v>32</v>
      </c>
      <c r="BB49" s="18">
        <v>33</v>
      </c>
      <c r="BC49" s="18">
        <v>34</v>
      </c>
      <c r="BD49" s="18">
        <v>35</v>
      </c>
      <c r="BE49" s="18">
        <v>36</v>
      </c>
      <c r="BI49" s="7"/>
      <c r="BJ49" s="18">
        <v>26</v>
      </c>
      <c r="BK49" s="18">
        <v>27</v>
      </c>
      <c r="BL49" s="18">
        <v>28</v>
      </c>
      <c r="BM49" s="18">
        <v>29</v>
      </c>
      <c r="BN49" s="18">
        <v>30</v>
      </c>
      <c r="BO49" s="18">
        <v>31</v>
      </c>
      <c r="BP49" s="18">
        <v>32</v>
      </c>
      <c r="BQ49" s="18">
        <v>33</v>
      </c>
      <c r="BR49" s="18">
        <v>34</v>
      </c>
      <c r="BS49" s="18">
        <v>35</v>
      </c>
      <c r="BT49" s="18">
        <v>36</v>
      </c>
      <c r="BX49" s="7"/>
      <c r="BY49" s="18">
        <v>26</v>
      </c>
      <c r="BZ49" s="18">
        <v>27</v>
      </c>
      <c r="CA49" s="18">
        <v>28</v>
      </c>
      <c r="CB49" s="18">
        <v>29</v>
      </c>
      <c r="CC49" s="18">
        <v>30</v>
      </c>
      <c r="CD49" s="18">
        <v>31</v>
      </c>
      <c r="CE49" s="18">
        <v>32</v>
      </c>
      <c r="CF49" s="18">
        <v>33</v>
      </c>
      <c r="CG49" s="18">
        <v>34</v>
      </c>
      <c r="CH49" s="18">
        <v>35</v>
      </c>
      <c r="CI49" s="18">
        <v>36</v>
      </c>
    </row>
    <row r="50" spans="1:87" x14ac:dyDescent="0.25">
      <c r="A50" s="4" t="s">
        <v>121</v>
      </c>
      <c r="B50" s="11" t="s">
        <v>47</v>
      </c>
      <c r="C50" s="11" t="s">
        <v>47</v>
      </c>
      <c r="D50" s="11" t="s">
        <v>47</v>
      </c>
      <c r="E50" s="6" t="s">
        <v>47</v>
      </c>
      <c r="F50" s="6" t="s">
        <v>47</v>
      </c>
      <c r="G50" s="6" t="s">
        <v>47</v>
      </c>
      <c r="H50" s="25">
        <v>0</v>
      </c>
      <c r="I50" s="25">
        <v>0</v>
      </c>
      <c r="J50" s="6" t="s">
        <v>47</v>
      </c>
      <c r="K50" s="19">
        <v>200</v>
      </c>
      <c r="L50" s="19">
        <v>0</v>
      </c>
      <c r="P50" s="4" t="s">
        <v>121</v>
      </c>
      <c r="Q50" s="11" t="s">
        <v>47</v>
      </c>
      <c r="R50" s="11" t="s">
        <v>47</v>
      </c>
      <c r="S50" s="11" t="s">
        <v>47</v>
      </c>
      <c r="T50" s="6" t="s">
        <v>47</v>
      </c>
      <c r="U50" s="6" t="s">
        <v>47</v>
      </c>
      <c r="V50" s="6" t="s">
        <v>47</v>
      </c>
      <c r="W50" s="25">
        <v>0</v>
      </c>
      <c r="X50" s="25">
        <v>0</v>
      </c>
      <c r="Y50" s="6" t="s">
        <v>47</v>
      </c>
      <c r="Z50" s="19">
        <v>0</v>
      </c>
      <c r="AA50" s="19">
        <v>0</v>
      </c>
      <c r="AE50" s="4" t="s">
        <v>121</v>
      </c>
      <c r="AF50" s="6" t="s">
        <v>47</v>
      </c>
      <c r="AG50" s="6" t="s">
        <v>47</v>
      </c>
      <c r="AH50" s="6" t="s">
        <v>47</v>
      </c>
      <c r="AI50" s="6" t="s">
        <v>47</v>
      </c>
      <c r="AJ50" s="6" t="s">
        <v>47</v>
      </c>
      <c r="AK50" s="6" t="s">
        <v>47</v>
      </c>
      <c r="AL50" s="19">
        <v>0</v>
      </c>
      <c r="AM50" s="19">
        <v>0</v>
      </c>
      <c r="AN50" s="6" t="s">
        <v>47</v>
      </c>
      <c r="AO50" s="19">
        <v>200</v>
      </c>
      <c r="AP50" s="19">
        <v>0</v>
      </c>
      <c r="AT50" s="4" t="s">
        <v>121</v>
      </c>
      <c r="AU50" s="6" t="s">
        <v>47</v>
      </c>
      <c r="AV50" s="6" t="s">
        <v>47</v>
      </c>
      <c r="AW50" s="6" t="s">
        <v>47</v>
      </c>
      <c r="AX50" s="6" t="s">
        <v>47</v>
      </c>
      <c r="AY50" s="6" t="s">
        <v>47</v>
      </c>
      <c r="AZ50" s="6" t="s">
        <v>47</v>
      </c>
      <c r="BA50" s="19">
        <v>0</v>
      </c>
      <c r="BB50" s="19">
        <v>0</v>
      </c>
      <c r="BC50" s="6" t="s">
        <v>47</v>
      </c>
      <c r="BD50" s="19">
        <v>0</v>
      </c>
      <c r="BE50" s="19">
        <v>0</v>
      </c>
      <c r="BI50" s="4" t="s">
        <v>121</v>
      </c>
      <c r="BJ50" s="6" t="s">
        <v>47</v>
      </c>
      <c r="BK50" s="6" t="s">
        <v>47</v>
      </c>
      <c r="BL50" s="6" t="s">
        <v>47</v>
      </c>
      <c r="BM50" s="6" t="s">
        <v>47</v>
      </c>
      <c r="BN50" s="6" t="s">
        <v>47</v>
      </c>
      <c r="BO50" s="6" t="s">
        <v>47</v>
      </c>
      <c r="BP50" s="19">
        <v>0</v>
      </c>
      <c r="BQ50" s="19">
        <v>0</v>
      </c>
      <c r="BR50" s="6" t="s">
        <v>47</v>
      </c>
      <c r="BS50" s="19">
        <v>0</v>
      </c>
      <c r="BT50" s="19">
        <v>0</v>
      </c>
      <c r="BX50" s="4" t="s">
        <v>121</v>
      </c>
      <c r="BY50" s="6" t="s">
        <v>47</v>
      </c>
      <c r="BZ50" s="6" t="s">
        <v>47</v>
      </c>
      <c r="CA50" s="6" t="s">
        <v>47</v>
      </c>
      <c r="CB50" s="6" t="s">
        <v>47</v>
      </c>
      <c r="CC50" s="6" t="s">
        <v>47</v>
      </c>
      <c r="CD50" s="6" t="s">
        <v>47</v>
      </c>
      <c r="CE50" s="19">
        <v>0</v>
      </c>
      <c r="CF50" s="19">
        <v>0</v>
      </c>
      <c r="CG50" s="6" t="s">
        <v>47</v>
      </c>
      <c r="CH50" s="19">
        <v>-300</v>
      </c>
      <c r="CI50" s="19">
        <v>0</v>
      </c>
    </row>
    <row r="51" spans="1:87" x14ac:dyDescent="0.25">
      <c r="A51" s="145" t="s">
        <v>465</v>
      </c>
      <c r="B51" s="20">
        <v>279800</v>
      </c>
      <c r="C51" s="20">
        <v>14000</v>
      </c>
      <c r="D51" s="20">
        <v>265800</v>
      </c>
      <c r="E51" s="15">
        <v>78.507295173961836</v>
      </c>
      <c r="F51" s="15">
        <v>264.15094339622641</v>
      </c>
      <c r="G51" s="15">
        <v>75.704927371119339</v>
      </c>
      <c r="H51" s="26">
        <v>0</v>
      </c>
      <c r="I51" s="26">
        <v>0</v>
      </c>
      <c r="J51" s="15">
        <v>0</v>
      </c>
      <c r="K51" s="20">
        <v>200</v>
      </c>
      <c r="L51" s="20">
        <v>0</v>
      </c>
      <c r="P51" s="145" t="s">
        <v>465</v>
      </c>
      <c r="Q51" s="20">
        <v>33700</v>
      </c>
      <c r="R51" s="20">
        <v>8500</v>
      </c>
      <c r="S51" s="20">
        <v>25200</v>
      </c>
      <c r="T51" s="15">
        <v>79.294117647058826</v>
      </c>
      <c r="U51" s="15">
        <v>425</v>
      </c>
      <c r="V51" s="15">
        <v>62.222222222222221</v>
      </c>
      <c r="W51" s="26">
        <v>0</v>
      </c>
      <c r="X51" s="26">
        <v>0</v>
      </c>
      <c r="Y51" s="15">
        <v>0</v>
      </c>
      <c r="Z51" s="20">
        <v>0</v>
      </c>
      <c r="AA51" s="20">
        <v>0</v>
      </c>
      <c r="AE51" s="145" t="s">
        <v>465</v>
      </c>
      <c r="AF51" s="20">
        <v>155900</v>
      </c>
      <c r="AG51" s="20">
        <v>5600</v>
      </c>
      <c r="AH51" s="20">
        <v>150300</v>
      </c>
      <c r="AI51" s="15">
        <v>83.058071390516787</v>
      </c>
      <c r="AJ51" s="15">
        <v>350</v>
      </c>
      <c r="AK51" s="15">
        <v>80.763030628694253</v>
      </c>
      <c r="AL51" s="20">
        <v>0</v>
      </c>
      <c r="AM51" s="20">
        <v>0</v>
      </c>
      <c r="AN51" s="15">
        <v>0</v>
      </c>
      <c r="AO51" s="20">
        <v>200</v>
      </c>
      <c r="AP51" s="20">
        <v>0</v>
      </c>
      <c r="AT51" s="145" t="s">
        <v>465</v>
      </c>
      <c r="AU51" s="20">
        <v>7400</v>
      </c>
      <c r="AV51" s="20">
        <v>1000</v>
      </c>
      <c r="AW51" s="20">
        <v>6400</v>
      </c>
      <c r="AX51" s="15">
        <v>83.146067415730343</v>
      </c>
      <c r="AY51" s="15">
        <v>142.85714285714286</v>
      </c>
      <c r="AZ51" s="15">
        <v>78.048780487804876</v>
      </c>
      <c r="BA51" s="20">
        <v>0</v>
      </c>
      <c r="BB51" s="20">
        <v>0</v>
      </c>
      <c r="BC51" s="15">
        <v>0</v>
      </c>
      <c r="BD51" s="20">
        <v>0</v>
      </c>
      <c r="BE51" s="20">
        <v>0</v>
      </c>
      <c r="BI51" s="5" t="s">
        <v>475</v>
      </c>
      <c r="BJ51" s="26">
        <v>0</v>
      </c>
      <c r="BK51" s="26">
        <v>0</v>
      </c>
      <c r="BL51" s="20">
        <v>0</v>
      </c>
      <c r="BM51" s="15">
        <v>0</v>
      </c>
      <c r="BN51" s="15">
        <v>0</v>
      </c>
      <c r="BO51" s="15">
        <v>0</v>
      </c>
      <c r="BP51" s="20">
        <v>0</v>
      </c>
      <c r="BQ51" s="20">
        <v>0</v>
      </c>
      <c r="BR51" s="15">
        <v>0</v>
      </c>
      <c r="BS51" s="20">
        <v>0</v>
      </c>
      <c r="BT51" s="20">
        <v>0</v>
      </c>
      <c r="BX51" s="5" t="s">
        <v>475</v>
      </c>
      <c r="BY51" s="20">
        <v>126100</v>
      </c>
      <c r="BZ51" s="20">
        <v>0</v>
      </c>
      <c r="CA51" s="20">
        <v>126100</v>
      </c>
      <c r="CB51" s="15">
        <v>80.369662205226263</v>
      </c>
      <c r="CC51" s="15">
        <v>0</v>
      </c>
      <c r="CD51" s="15">
        <v>80.885182809493259</v>
      </c>
      <c r="CE51" s="20">
        <v>0</v>
      </c>
      <c r="CF51" s="20">
        <v>0</v>
      </c>
      <c r="CG51" s="15">
        <v>0</v>
      </c>
      <c r="CH51" s="20">
        <v>-400</v>
      </c>
      <c r="CI51" s="20">
        <v>100</v>
      </c>
    </row>
    <row r="52" spans="1:87" x14ac:dyDescent="0.25">
      <c r="A52" s="145" t="s">
        <v>466</v>
      </c>
      <c r="B52" s="20">
        <v>284600</v>
      </c>
      <c r="C52" s="20">
        <v>4300</v>
      </c>
      <c r="D52" s="20">
        <v>280300</v>
      </c>
      <c r="E52" s="15">
        <v>75.510745555850363</v>
      </c>
      <c r="F52" s="15">
        <v>55.128205128205131</v>
      </c>
      <c r="G52" s="15">
        <v>75.941479273909508</v>
      </c>
      <c r="H52" s="26">
        <v>0</v>
      </c>
      <c r="I52" s="26">
        <v>0</v>
      </c>
      <c r="J52" s="15">
        <v>0</v>
      </c>
      <c r="K52" s="20">
        <v>200</v>
      </c>
      <c r="L52" s="20">
        <v>0</v>
      </c>
      <c r="P52" s="145" t="s">
        <v>466</v>
      </c>
      <c r="Q52" s="20">
        <v>41400</v>
      </c>
      <c r="R52" s="20">
        <v>3600</v>
      </c>
      <c r="S52" s="20">
        <v>37800</v>
      </c>
      <c r="T52" s="15">
        <v>79.922779922779924</v>
      </c>
      <c r="U52" s="15">
        <v>94.736842105263165</v>
      </c>
      <c r="V52" s="15">
        <v>78.75</v>
      </c>
      <c r="W52" s="26">
        <v>0</v>
      </c>
      <c r="X52" s="26">
        <v>0</v>
      </c>
      <c r="Y52" s="15">
        <v>0</v>
      </c>
      <c r="Z52" s="20">
        <v>0</v>
      </c>
      <c r="AA52" s="20">
        <v>0</v>
      </c>
      <c r="AE52" s="145" t="s">
        <v>466</v>
      </c>
      <c r="AF52" s="20">
        <v>148700</v>
      </c>
      <c r="AG52" s="20">
        <v>1100</v>
      </c>
      <c r="AH52" s="20">
        <v>147600</v>
      </c>
      <c r="AI52" s="15">
        <v>79.989241527703072</v>
      </c>
      <c r="AJ52" s="15">
        <v>57.89473684210526</v>
      </c>
      <c r="AK52" s="15">
        <v>80.217391304347828</v>
      </c>
      <c r="AL52" s="20">
        <v>0</v>
      </c>
      <c r="AM52" s="20">
        <v>0</v>
      </c>
      <c r="AN52" s="15">
        <v>0</v>
      </c>
      <c r="AO52" s="20">
        <v>200</v>
      </c>
      <c r="AP52" s="20">
        <v>0</v>
      </c>
      <c r="AT52" s="145" t="s">
        <v>466</v>
      </c>
      <c r="AU52" s="20">
        <v>8900</v>
      </c>
      <c r="AV52" s="20">
        <v>900</v>
      </c>
      <c r="AW52" s="20">
        <v>8000</v>
      </c>
      <c r="AX52" s="15">
        <v>56.687898089171973</v>
      </c>
      <c r="AY52" s="15">
        <v>100</v>
      </c>
      <c r="AZ52" s="15">
        <v>54.054054054054056</v>
      </c>
      <c r="BA52" s="20">
        <v>0</v>
      </c>
      <c r="BB52" s="20">
        <v>0</v>
      </c>
      <c r="BC52" s="15">
        <v>0</v>
      </c>
      <c r="BD52" s="20">
        <v>0</v>
      </c>
      <c r="BE52" s="20">
        <v>0</v>
      </c>
      <c r="BI52" s="5" t="s">
        <v>476</v>
      </c>
      <c r="BJ52" s="1">
        <v>0</v>
      </c>
      <c r="BK52" s="1">
        <v>0</v>
      </c>
      <c r="BL52" s="21">
        <v>0</v>
      </c>
      <c r="BM52" s="14">
        <v>0</v>
      </c>
      <c r="BN52" s="14">
        <v>0</v>
      </c>
      <c r="BO52" s="14">
        <v>0</v>
      </c>
      <c r="BP52" s="21">
        <v>0</v>
      </c>
      <c r="BQ52" s="21">
        <v>0</v>
      </c>
      <c r="BR52" s="14">
        <v>0</v>
      </c>
      <c r="BS52" s="21">
        <v>0</v>
      </c>
      <c r="BT52" s="21">
        <v>0</v>
      </c>
      <c r="BX52" s="5" t="s">
        <v>476</v>
      </c>
      <c r="BY52" s="21">
        <v>155700</v>
      </c>
      <c r="BZ52" s="21">
        <v>100</v>
      </c>
      <c r="CA52" s="21">
        <v>155600</v>
      </c>
      <c r="CB52" s="14">
        <v>89.740634005763695</v>
      </c>
      <c r="CC52" s="14">
        <v>11.111111111111111</v>
      </c>
      <c r="CD52" s="14">
        <v>90.150637311703363</v>
      </c>
      <c r="CE52" s="21">
        <v>0</v>
      </c>
      <c r="CF52" s="21">
        <v>0</v>
      </c>
      <c r="CG52" s="14">
        <v>0</v>
      </c>
      <c r="CH52" s="21">
        <v>2400</v>
      </c>
      <c r="CI52" s="21">
        <v>1900</v>
      </c>
    </row>
    <row r="53" spans="1:87" x14ac:dyDescent="0.25">
      <c r="A53" s="145" t="s">
        <v>467</v>
      </c>
      <c r="B53" s="20">
        <v>305200</v>
      </c>
      <c r="C53" s="20">
        <v>4700</v>
      </c>
      <c r="D53" s="20">
        <v>300500</v>
      </c>
      <c r="E53" s="15">
        <v>80.421607378129124</v>
      </c>
      <c r="F53" s="15">
        <v>63.513513513513516</v>
      </c>
      <c r="G53" s="15">
        <v>80.757860790110186</v>
      </c>
      <c r="H53" s="26">
        <v>0</v>
      </c>
      <c r="I53" s="26">
        <v>0</v>
      </c>
      <c r="J53" s="15">
        <v>0</v>
      </c>
      <c r="K53" s="20">
        <v>300</v>
      </c>
      <c r="L53" s="20">
        <v>100</v>
      </c>
      <c r="P53" s="145" t="s">
        <v>467</v>
      </c>
      <c r="Q53" s="20">
        <v>39800</v>
      </c>
      <c r="R53" s="20">
        <v>1500</v>
      </c>
      <c r="S53" s="20">
        <v>38300</v>
      </c>
      <c r="T53" s="15">
        <v>67.457627118644069</v>
      </c>
      <c r="U53" s="15">
        <v>46.875</v>
      </c>
      <c r="V53" s="15">
        <v>68.637992831541212</v>
      </c>
      <c r="W53" s="26">
        <v>0</v>
      </c>
      <c r="X53" s="26">
        <v>0</v>
      </c>
      <c r="Y53" s="15">
        <v>0</v>
      </c>
      <c r="Z53" s="20">
        <v>0</v>
      </c>
      <c r="AA53" s="20">
        <v>0</v>
      </c>
      <c r="AE53" s="145" t="s">
        <v>467</v>
      </c>
      <c r="AF53" s="20">
        <v>166700</v>
      </c>
      <c r="AG53" s="20">
        <v>3100</v>
      </c>
      <c r="AH53" s="20">
        <v>163600</v>
      </c>
      <c r="AI53" s="15">
        <v>87.921940928270047</v>
      </c>
      <c r="AJ53" s="15">
        <v>155</v>
      </c>
      <c r="AK53" s="15">
        <v>87.206823027718556</v>
      </c>
      <c r="AL53" s="20">
        <v>0</v>
      </c>
      <c r="AM53" s="20">
        <v>0</v>
      </c>
      <c r="AN53" s="15">
        <v>0</v>
      </c>
      <c r="AO53" s="20">
        <v>300</v>
      </c>
      <c r="AP53" s="20">
        <v>100</v>
      </c>
      <c r="AT53" s="145" t="s">
        <v>467</v>
      </c>
      <c r="AU53" s="20">
        <v>2000</v>
      </c>
      <c r="AV53" s="20">
        <v>1000</v>
      </c>
      <c r="AW53" s="20">
        <v>1000</v>
      </c>
      <c r="AX53" s="15">
        <v>80</v>
      </c>
      <c r="AY53" s="15">
        <v>83.333333333333329</v>
      </c>
      <c r="AZ53" s="15">
        <v>76.92307692307692</v>
      </c>
      <c r="BA53" s="20">
        <v>0</v>
      </c>
      <c r="BB53" s="20">
        <v>0</v>
      </c>
      <c r="BC53" s="15">
        <v>0</v>
      </c>
      <c r="BD53" s="20">
        <v>0</v>
      </c>
      <c r="BE53" s="20">
        <v>0</v>
      </c>
      <c r="BI53" s="23" t="s">
        <v>122</v>
      </c>
      <c r="BJ53" s="7" t="s">
        <v>47</v>
      </c>
      <c r="BK53" s="7" t="s">
        <v>47</v>
      </c>
      <c r="BL53" s="7" t="s">
        <v>47</v>
      </c>
      <c r="BM53" s="7" t="s">
        <v>47</v>
      </c>
      <c r="BN53" s="7" t="s">
        <v>47</v>
      </c>
      <c r="BO53" s="7" t="s">
        <v>47</v>
      </c>
      <c r="BP53" s="1">
        <v>0</v>
      </c>
      <c r="BQ53" s="1">
        <v>0</v>
      </c>
      <c r="BR53" s="7" t="s">
        <v>47</v>
      </c>
      <c r="BS53" s="1">
        <v>0</v>
      </c>
      <c r="BT53" s="1">
        <v>0</v>
      </c>
      <c r="BX53" s="23" t="s">
        <v>122</v>
      </c>
      <c r="BY53" s="7" t="s">
        <v>47</v>
      </c>
      <c r="BZ53" s="7" t="s">
        <v>47</v>
      </c>
      <c r="CA53" s="7" t="s">
        <v>47</v>
      </c>
      <c r="CB53" s="7" t="s">
        <v>47</v>
      </c>
      <c r="CC53" s="7" t="s">
        <v>47</v>
      </c>
      <c r="CD53" s="7" t="s">
        <v>47</v>
      </c>
      <c r="CE53" s="21">
        <v>0</v>
      </c>
      <c r="CF53" s="21">
        <v>0</v>
      </c>
      <c r="CG53" s="12" t="s">
        <v>47</v>
      </c>
      <c r="CH53" s="21">
        <v>1700</v>
      </c>
      <c r="CI53" s="21">
        <v>2000</v>
      </c>
    </row>
    <row r="54" spans="1:87" x14ac:dyDescent="0.25">
      <c r="A54" s="145" t="s">
        <v>468</v>
      </c>
      <c r="B54" s="20">
        <v>340100</v>
      </c>
      <c r="C54" s="20">
        <v>3300</v>
      </c>
      <c r="D54" s="20">
        <v>336800</v>
      </c>
      <c r="E54" s="15">
        <v>86.407520325203251</v>
      </c>
      <c r="F54" s="15">
        <v>45.833333333333336</v>
      </c>
      <c r="G54" s="15">
        <v>87.163561076604552</v>
      </c>
      <c r="H54" s="26">
        <v>0</v>
      </c>
      <c r="I54" s="26">
        <v>0</v>
      </c>
      <c r="J54" s="15">
        <v>0</v>
      </c>
      <c r="K54" s="20">
        <v>800</v>
      </c>
      <c r="L54" s="20">
        <v>300</v>
      </c>
      <c r="P54" s="145" t="s">
        <v>468</v>
      </c>
      <c r="Q54" s="20">
        <v>63800</v>
      </c>
      <c r="R54" s="20">
        <v>2100</v>
      </c>
      <c r="S54" s="20">
        <v>61700</v>
      </c>
      <c r="T54" s="15">
        <v>99.843505477308298</v>
      </c>
      <c r="U54" s="15">
        <v>67.741935483870961</v>
      </c>
      <c r="V54" s="15">
        <v>101.48026315789474</v>
      </c>
      <c r="W54" s="26">
        <v>0</v>
      </c>
      <c r="X54" s="26">
        <v>0</v>
      </c>
      <c r="Y54" s="15">
        <v>0</v>
      </c>
      <c r="Z54" s="20">
        <v>0</v>
      </c>
      <c r="AA54" s="20">
        <v>0</v>
      </c>
      <c r="AE54" s="145" t="s">
        <v>468</v>
      </c>
      <c r="AF54" s="20">
        <v>171100</v>
      </c>
      <c r="AG54" s="20">
        <v>1200</v>
      </c>
      <c r="AH54" s="20">
        <v>169900</v>
      </c>
      <c r="AI54" s="15">
        <v>87.474437627811866</v>
      </c>
      <c r="AJ54" s="15">
        <v>63.157894736842103</v>
      </c>
      <c r="AK54" s="15">
        <v>87.712958182756836</v>
      </c>
      <c r="AL54" s="20">
        <v>0</v>
      </c>
      <c r="AM54" s="20">
        <v>0</v>
      </c>
      <c r="AN54" s="15">
        <v>0</v>
      </c>
      <c r="AO54" s="20">
        <v>700</v>
      </c>
      <c r="AP54" s="20">
        <v>200</v>
      </c>
      <c r="AT54" s="145" t="s">
        <v>468</v>
      </c>
      <c r="AU54" s="20">
        <v>1400</v>
      </c>
      <c r="AV54" s="20">
        <v>500</v>
      </c>
      <c r="AW54" s="20">
        <v>900</v>
      </c>
      <c r="AX54" s="15">
        <v>51.851851851851855</v>
      </c>
      <c r="AY54" s="15">
        <v>41.666666666666664</v>
      </c>
      <c r="AZ54" s="15">
        <v>60</v>
      </c>
      <c r="BA54" s="20">
        <v>0</v>
      </c>
      <c r="BB54" s="20">
        <v>0</v>
      </c>
      <c r="BC54" s="15">
        <v>0</v>
      </c>
      <c r="BD54" s="20">
        <v>0</v>
      </c>
      <c r="BE54" s="20">
        <v>0</v>
      </c>
      <c r="BI54" s="39"/>
      <c r="BJ54" s="41"/>
      <c r="BK54" s="41"/>
      <c r="BL54" s="41"/>
      <c r="BM54" s="41"/>
      <c r="BN54" s="41"/>
      <c r="BO54" s="41"/>
      <c r="BP54" s="16"/>
      <c r="BQ54" s="16"/>
      <c r="BR54" s="41"/>
      <c r="BS54" s="16"/>
      <c r="BT54" s="16"/>
      <c r="BX54" s="39"/>
      <c r="BY54" s="41"/>
      <c r="BZ54" s="41"/>
      <c r="CA54" s="41"/>
      <c r="CB54" s="41"/>
      <c r="CC54" s="41"/>
      <c r="CD54" s="41"/>
      <c r="CE54" s="29"/>
      <c r="CF54" s="29"/>
      <c r="CG54" s="40"/>
      <c r="CH54" s="29"/>
      <c r="CI54" s="29"/>
    </row>
    <row r="55" spans="1:87" x14ac:dyDescent="0.25">
      <c r="A55" s="145" t="s">
        <v>469</v>
      </c>
      <c r="B55" s="20">
        <v>343800</v>
      </c>
      <c r="C55" s="20">
        <v>4600</v>
      </c>
      <c r="D55" s="20">
        <v>339200</v>
      </c>
      <c r="E55" s="15">
        <v>83.751522533495731</v>
      </c>
      <c r="F55" s="15">
        <v>70.769230769230774</v>
      </c>
      <c r="G55" s="15">
        <v>83.960396039603964</v>
      </c>
      <c r="H55" s="26">
        <v>0</v>
      </c>
      <c r="I55" s="26">
        <v>0</v>
      </c>
      <c r="J55" s="15">
        <v>0</v>
      </c>
      <c r="K55" s="20">
        <v>1400</v>
      </c>
      <c r="L55" s="20">
        <v>600</v>
      </c>
      <c r="P55" s="145" t="s">
        <v>469</v>
      </c>
      <c r="Q55" s="20">
        <v>58600</v>
      </c>
      <c r="R55" s="20">
        <v>100</v>
      </c>
      <c r="S55" s="20">
        <v>58500</v>
      </c>
      <c r="T55" s="15">
        <v>84.804630969609264</v>
      </c>
      <c r="U55" s="15">
        <v>3.125</v>
      </c>
      <c r="V55" s="15">
        <v>88.770864946889219</v>
      </c>
      <c r="W55" s="26">
        <v>0</v>
      </c>
      <c r="X55" s="26">
        <v>0</v>
      </c>
      <c r="Y55" s="15">
        <v>0</v>
      </c>
      <c r="Z55" s="20">
        <v>0</v>
      </c>
      <c r="AA55" s="20">
        <v>0</v>
      </c>
      <c r="AE55" s="145" t="s">
        <v>469</v>
      </c>
      <c r="AF55" s="20">
        <v>181100</v>
      </c>
      <c r="AG55" s="20">
        <v>2600</v>
      </c>
      <c r="AH55" s="20">
        <v>178500</v>
      </c>
      <c r="AI55" s="15">
        <v>90.32418952618454</v>
      </c>
      <c r="AJ55" s="15">
        <v>433.33333333333331</v>
      </c>
      <c r="AK55" s="15">
        <v>89.294647323661835</v>
      </c>
      <c r="AL55" s="20">
        <v>0</v>
      </c>
      <c r="AM55" s="20">
        <v>0</v>
      </c>
      <c r="AN55" s="15">
        <v>0</v>
      </c>
      <c r="AO55" s="20">
        <v>1400</v>
      </c>
      <c r="AP55" s="20">
        <v>600</v>
      </c>
      <c r="AT55" s="145" t="s">
        <v>469</v>
      </c>
      <c r="AU55" s="20">
        <v>3000</v>
      </c>
      <c r="AV55" s="20">
        <v>1900</v>
      </c>
      <c r="AW55" s="20">
        <v>1100</v>
      </c>
      <c r="AX55" s="15">
        <v>103.44827586206897</v>
      </c>
      <c r="AY55" s="15">
        <v>126.66666666666667</v>
      </c>
      <c r="AZ55" s="15">
        <v>78.571428571428569</v>
      </c>
      <c r="BA55" s="20">
        <v>0</v>
      </c>
      <c r="BB55" s="20">
        <v>0</v>
      </c>
      <c r="BC55" s="15">
        <v>0</v>
      </c>
      <c r="BD55" s="20">
        <v>100</v>
      </c>
      <c r="BE55" s="20">
        <v>0</v>
      </c>
      <c r="BI55" s="39"/>
      <c r="BJ55" s="41"/>
      <c r="BK55" s="41"/>
      <c r="BL55" s="41"/>
      <c r="BM55" s="41"/>
      <c r="BN55" s="41"/>
      <c r="BO55" s="41"/>
      <c r="BP55" s="16"/>
      <c r="BQ55" s="16"/>
      <c r="BR55" s="41"/>
      <c r="BS55" s="16"/>
      <c r="BT55" s="16"/>
      <c r="BX55" s="39"/>
      <c r="BY55" s="41"/>
      <c r="BZ55" s="41"/>
      <c r="CA55" s="41"/>
      <c r="CB55" s="41"/>
      <c r="CC55" s="41"/>
      <c r="CD55" s="41"/>
      <c r="CE55" s="29"/>
      <c r="CF55" s="29"/>
      <c r="CG55" s="40"/>
      <c r="CH55" s="29"/>
      <c r="CI55" s="29"/>
    </row>
    <row r="56" spans="1:87" x14ac:dyDescent="0.25">
      <c r="A56" s="145" t="s">
        <v>470</v>
      </c>
      <c r="B56" s="20">
        <v>396800</v>
      </c>
      <c r="C56" s="20">
        <v>10200</v>
      </c>
      <c r="D56" s="20">
        <v>386600</v>
      </c>
      <c r="E56" s="15">
        <v>92.000927428703918</v>
      </c>
      <c r="F56" s="15">
        <v>141.66666666666666</v>
      </c>
      <c r="G56" s="15">
        <v>91.157745814666356</v>
      </c>
      <c r="H56" s="26">
        <v>0</v>
      </c>
      <c r="I56" s="26">
        <v>0</v>
      </c>
      <c r="J56" s="15">
        <v>0</v>
      </c>
      <c r="K56" s="20">
        <v>5000</v>
      </c>
      <c r="L56" s="20">
        <v>1300</v>
      </c>
      <c r="P56" s="145" t="s">
        <v>470</v>
      </c>
      <c r="Q56" s="20">
        <v>79400</v>
      </c>
      <c r="R56" s="20">
        <v>5300</v>
      </c>
      <c r="S56" s="20">
        <v>74100</v>
      </c>
      <c r="T56" s="15">
        <v>99.748743718592962</v>
      </c>
      <c r="U56" s="15">
        <v>151.42857142857142</v>
      </c>
      <c r="V56" s="15">
        <v>97.371879106438897</v>
      </c>
      <c r="W56" s="26">
        <v>0</v>
      </c>
      <c r="X56" s="26">
        <v>0</v>
      </c>
      <c r="Y56" s="15">
        <v>0</v>
      </c>
      <c r="Z56" s="20">
        <v>300</v>
      </c>
      <c r="AA56" s="20">
        <v>100</v>
      </c>
      <c r="AE56" s="145" t="s">
        <v>470</v>
      </c>
      <c r="AF56" s="20">
        <v>206300</v>
      </c>
      <c r="AG56" s="20">
        <v>2800</v>
      </c>
      <c r="AH56" s="20">
        <v>203500</v>
      </c>
      <c r="AI56" s="15">
        <v>99.565637065637063</v>
      </c>
      <c r="AJ56" s="15">
        <v>400</v>
      </c>
      <c r="AK56" s="15">
        <v>98.54721549636804</v>
      </c>
      <c r="AL56" s="20">
        <v>0</v>
      </c>
      <c r="AM56" s="20">
        <v>0</v>
      </c>
      <c r="AN56" s="15">
        <v>0</v>
      </c>
      <c r="AO56" s="20">
        <v>4700</v>
      </c>
      <c r="AP56" s="20">
        <v>1200</v>
      </c>
      <c r="AT56" s="145" t="s">
        <v>470</v>
      </c>
      <c r="AU56" s="20">
        <v>1800</v>
      </c>
      <c r="AV56" s="20">
        <v>1000</v>
      </c>
      <c r="AW56" s="20">
        <v>800</v>
      </c>
      <c r="AX56" s="15">
        <v>56.25</v>
      </c>
      <c r="AY56" s="15">
        <v>52.631578947368418</v>
      </c>
      <c r="AZ56" s="15">
        <v>61.53846153846154</v>
      </c>
      <c r="BA56" s="20">
        <v>0</v>
      </c>
      <c r="BB56" s="20">
        <v>0</v>
      </c>
      <c r="BC56" s="15">
        <v>0</v>
      </c>
      <c r="BD56" s="20">
        <v>0</v>
      </c>
      <c r="BE56" s="20">
        <v>0</v>
      </c>
      <c r="BI56" s="39"/>
      <c r="BJ56" s="41"/>
      <c r="BK56" s="41"/>
      <c r="BL56" s="41"/>
      <c r="BM56" s="41"/>
      <c r="BN56" s="41"/>
      <c r="BO56" s="41"/>
      <c r="BP56" s="16"/>
      <c r="BQ56" s="16"/>
      <c r="BR56" s="41"/>
      <c r="BS56" s="16"/>
      <c r="BT56" s="16"/>
      <c r="BX56" s="39"/>
      <c r="BY56" s="41"/>
      <c r="BZ56" s="41"/>
      <c r="CA56" s="41"/>
      <c r="CB56" s="41"/>
      <c r="CC56" s="41"/>
      <c r="CD56" s="41"/>
      <c r="CE56" s="29"/>
      <c r="CF56" s="29"/>
      <c r="CG56" s="40"/>
      <c r="CH56" s="29"/>
      <c r="CI56" s="29"/>
    </row>
    <row r="57" spans="1:87" x14ac:dyDescent="0.25">
      <c r="A57" s="145" t="s">
        <v>471</v>
      </c>
      <c r="B57" s="20">
        <v>409200</v>
      </c>
      <c r="C57" s="20">
        <v>3400</v>
      </c>
      <c r="D57" s="20">
        <v>405800</v>
      </c>
      <c r="E57" s="15">
        <v>90.711593881622704</v>
      </c>
      <c r="F57" s="15">
        <v>40.963855421686745</v>
      </c>
      <c r="G57" s="15">
        <v>91.644083107497735</v>
      </c>
      <c r="H57" s="26">
        <v>0</v>
      </c>
      <c r="I57" s="26">
        <v>0</v>
      </c>
      <c r="J57" s="15">
        <v>0</v>
      </c>
      <c r="K57" s="20">
        <v>11300</v>
      </c>
      <c r="L57" s="20">
        <v>3700</v>
      </c>
      <c r="P57" s="145" t="s">
        <v>471</v>
      </c>
      <c r="Q57" s="20">
        <v>82500</v>
      </c>
      <c r="R57" s="20">
        <v>400</v>
      </c>
      <c r="S57" s="20">
        <v>82100</v>
      </c>
      <c r="T57" s="15">
        <v>90.55982436882546</v>
      </c>
      <c r="U57" s="15">
        <v>9.3023255813953494</v>
      </c>
      <c r="V57" s="15">
        <v>94.585253456221196</v>
      </c>
      <c r="W57" s="26">
        <v>0</v>
      </c>
      <c r="X57" s="26">
        <v>0</v>
      </c>
      <c r="Y57" s="15">
        <v>0</v>
      </c>
      <c r="Z57" s="20">
        <v>600</v>
      </c>
      <c r="AA57" s="20">
        <v>300</v>
      </c>
      <c r="AE57" s="145" t="s">
        <v>471</v>
      </c>
      <c r="AF57" s="20">
        <v>206900</v>
      </c>
      <c r="AG57" s="20">
        <v>2300</v>
      </c>
      <c r="AH57" s="20">
        <v>204600</v>
      </c>
      <c r="AI57" s="15">
        <v>98.289786223277915</v>
      </c>
      <c r="AJ57" s="15">
        <v>328.57142857142856</v>
      </c>
      <c r="AK57" s="15">
        <v>97.521448999046711</v>
      </c>
      <c r="AL57" s="20">
        <v>0</v>
      </c>
      <c r="AM57" s="20">
        <v>0</v>
      </c>
      <c r="AN57" s="15">
        <v>0</v>
      </c>
      <c r="AO57" s="20">
        <v>10700</v>
      </c>
      <c r="AP57" s="20">
        <v>3400</v>
      </c>
      <c r="AT57" s="145" t="s">
        <v>471</v>
      </c>
      <c r="AU57" s="20">
        <v>1200</v>
      </c>
      <c r="AV57" s="20">
        <v>700</v>
      </c>
      <c r="AW57" s="20">
        <v>500</v>
      </c>
      <c r="AX57" s="15">
        <v>37.5</v>
      </c>
      <c r="AY57" s="15">
        <v>29.166666666666668</v>
      </c>
      <c r="AZ57" s="15">
        <v>62.5</v>
      </c>
      <c r="BA57" s="20">
        <v>0</v>
      </c>
      <c r="BB57" s="20">
        <v>0</v>
      </c>
      <c r="BC57" s="15">
        <v>0</v>
      </c>
      <c r="BD57" s="20">
        <v>0</v>
      </c>
      <c r="BE57" s="20">
        <v>0</v>
      </c>
      <c r="BI57" s="39"/>
      <c r="BJ57" s="41"/>
      <c r="BK57" s="41"/>
      <c r="BL57" s="41"/>
      <c r="BM57" s="41"/>
      <c r="BN57" s="41"/>
      <c r="BO57" s="41"/>
      <c r="BP57" s="16"/>
      <c r="BQ57" s="16"/>
      <c r="BR57" s="41"/>
      <c r="BS57" s="16"/>
      <c r="BT57" s="16"/>
      <c r="BX57" s="39"/>
      <c r="BY57" s="41"/>
      <c r="BZ57" s="41"/>
      <c r="CA57" s="41"/>
      <c r="CB57" s="41"/>
      <c r="CC57" s="41"/>
      <c r="CD57" s="41"/>
      <c r="CE57" s="29"/>
      <c r="CF57" s="29"/>
      <c r="CG57" s="40"/>
      <c r="CH57" s="29"/>
      <c r="CI57" s="29"/>
    </row>
    <row r="58" spans="1:87" x14ac:dyDescent="0.25">
      <c r="A58" s="145" t="s">
        <v>472</v>
      </c>
      <c r="B58" s="20">
        <v>428300</v>
      </c>
      <c r="C58" s="20">
        <v>3300</v>
      </c>
      <c r="D58" s="20">
        <v>425000</v>
      </c>
      <c r="E58" s="15">
        <v>89.434119858007932</v>
      </c>
      <c r="F58" s="15">
        <v>41.25</v>
      </c>
      <c r="G58" s="15">
        <v>90.25270758122744</v>
      </c>
      <c r="H58" s="26">
        <v>0</v>
      </c>
      <c r="I58" s="26">
        <v>0</v>
      </c>
      <c r="J58" s="15">
        <v>0</v>
      </c>
      <c r="K58" s="20">
        <v>23700</v>
      </c>
      <c r="L58" s="20">
        <v>7200</v>
      </c>
      <c r="P58" s="145" t="s">
        <v>472</v>
      </c>
      <c r="Q58" s="20">
        <v>88000</v>
      </c>
      <c r="R58" s="20">
        <v>800</v>
      </c>
      <c r="S58" s="20">
        <v>87200</v>
      </c>
      <c r="T58" s="15">
        <v>81.936685288640589</v>
      </c>
      <c r="U58" s="15">
        <v>21.621621621621621</v>
      </c>
      <c r="V58" s="15">
        <v>84.088717454194793</v>
      </c>
      <c r="W58" s="26">
        <v>0</v>
      </c>
      <c r="X58" s="26">
        <v>0</v>
      </c>
      <c r="Y58" s="15">
        <v>0</v>
      </c>
      <c r="Z58" s="20">
        <v>1200</v>
      </c>
      <c r="AA58" s="20">
        <v>500</v>
      </c>
      <c r="AE58" s="145" t="s">
        <v>472</v>
      </c>
      <c r="AF58" s="20">
        <v>211400</v>
      </c>
      <c r="AG58" s="20">
        <v>1300</v>
      </c>
      <c r="AH58" s="20">
        <v>210100</v>
      </c>
      <c r="AI58" s="15">
        <v>96.662094192958392</v>
      </c>
      <c r="AJ58" s="15">
        <v>185.71428571428572</v>
      </c>
      <c r="AK58" s="15">
        <v>96.376146788990823</v>
      </c>
      <c r="AL58" s="20">
        <v>0</v>
      </c>
      <c r="AM58" s="20">
        <v>0</v>
      </c>
      <c r="AN58" s="15">
        <v>0</v>
      </c>
      <c r="AO58" s="20">
        <v>22600</v>
      </c>
      <c r="AP58" s="20">
        <v>6500</v>
      </c>
      <c r="AT58" s="145" t="s">
        <v>472</v>
      </c>
      <c r="AU58" s="20">
        <v>1500</v>
      </c>
      <c r="AV58" s="20">
        <v>1100</v>
      </c>
      <c r="AW58" s="20">
        <v>400</v>
      </c>
      <c r="AX58" s="15">
        <v>45.454545454545453</v>
      </c>
      <c r="AY58" s="15">
        <v>39.285714285714285</v>
      </c>
      <c r="AZ58" s="15">
        <v>80</v>
      </c>
      <c r="BA58" s="20">
        <v>0</v>
      </c>
      <c r="BB58" s="20">
        <v>0</v>
      </c>
      <c r="BC58" s="15">
        <v>0</v>
      </c>
      <c r="BD58" s="20">
        <v>0</v>
      </c>
      <c r="BE58" s="20">
        <v>0</v>
      </c>
      <c r="BI58" s="39"/>
      <c r="BJ58" s="41"/>
      <c r="BK58" s="41"/>
      <c r="BL58" s="41"/>
      <c r="BM58" s="41"/>
      <c r="BN58" s="41"/>
      <c r="BO58" s="41"/>
      <c r="BP58" s="16"/>
      <c r="BQ58" s="16"/>
      <c r="BR58" s="41"/>
      <c r="BS58" s="16"/>
      <c r="BT58" s="16"/>
      <c r="BX58" s="39"/>
      <c r="BY58" s="41"/>
      <c r="BZ58" s="41"/>
      <c r="CA58" s="41"/>
      <c r="CB58" s="41"/>
      <c r="CC58" s="41"/>
      <c r="CD58" s="41"/>
      <c r="CE58" s="29"/>
      <c r="CF58" s="29"/>
      <c r="CG58" s="40"/>
      <c r="CH58" s="29"/>
      <c r="CI58" s="29"/>
    </row>
    <row r="59" spans="1:87" x14ac:dyDescent="0.25">
      <c r="A59" s="145" t="s">
        <v>473</v>
      </c>
      <c r="B59" s="20">
        <v>442500</v>
      </c>
      <c r="C59" s="20">
        <v>4000</v>
      </c>
      <c r="D59" s="20">
        <v>438500</v>
      </c>
      <c r="E59" s="15">
        <v>84.867663981588038</v>
      </c>
      <c r="F59" s="15">
        <v>40.816326530612244</v>
      </c>
      <c r="G59" s="15">
        <v>85.711493354182949</v>
      </c>
      <c r="H59" s="26">
        <v>0</v>
      </c>
      <c r="I59" s="26">
        <v>0</v>
      </c>
      <c r="J59" s="15">
        <v>0</v>
      </c>
      <c r="K59" s="20">
        <v>50000</v>
      </c>
      <c r="L59" s="20">
        <v>12600</v>
      </c>
      <c r="P59" s="145" t="s">
        <v>473</v>
      </c>
      <c r="Q59" s="20">
        <v>104200</v>
      </c>
      <c r="R59" s="20">
        <v>1000</v>
      </c>
      <c r="S59" s="20">
        <v>103200</v>
      </c>
      <c r="T59" s="15">
        <v>76.113951789627464</v>
      </c>
      <c r="U59" s="15">
        <v>20</v>
      </c>
      <c r="V59" s="15">
        <v>78.241091736163767</v>
      </c>
      <c r="W59" s="26">
        <v>0</v>
      </c>
      <c r="X59" s="26">
        <v>0</v>
      </c>
      <c r="Y59" s="15">
        <v>0</v>
      </c>
      <c r="Z59" s="20">
        <v>3200</v>
      </c>
      <c r="AA59" s="20">
        <v>1100</v>
      </c>
      <c r="AE59" s="145" t="s">
        <v>473</v>
      </c>
      <c r="AF59" s="20">
        <v>212000</v>
      </c>
      <c r="AG59" s="20">
        <v>2900</v>
      </c>
      <c r="AH59" s="20">
        <v>209100</v>
      </c>
      <c r="AI59" s="15">
        <v>94.727435210008935</v>
      </c>
      <c r="AJ59" s="15">
        <v>414.28571428571428</v>
      </c>
      <c r="AK59" s="15">
        <v>93.724787090990588</v>
      </c>
      <c r="AL59" s="20">
        <v>0</v>
      </c>
      <c r="AM59" s="20">
        <v>0</v>
      </c>
      <c r="AN59" s="15">
        <v>0</v>
      </c>
      <c r="AO59" s="20">
        <v>47000</v>
      </c>
      <c r="AP59" s="20">
        <v>11400</v>
      </c>
      <c r="AT59" s="145" t="s">
        <v>473</v>
      </c>
      <c r="AU59" s="20">
        <v>300</v>
      </c>
      <c r="AV59" s="20">
        <v>100</v>
      </c>
      <c r="AW59" s="20">
        <v>200</v>
      </c>
      <c r="AX59" s="15">
        <v>7.8947368421052628</v>
      </c>
      <c r="AY59" s="15">
        <v>3.225806451612903</v>
      </c>
      <c r="AZ59" s="15">
        <v>28.571428571428573</v>
      </c>
      <c r="BA59" s="20">
        <v>0</v>
      </c>
      <c r="BB59" s="20">
        <v>0</v>
      </c>
      <c r="BC59" s="15">
        <v>0</v>
      </c>
      <c r="BD59" s="20">
        <v>0</v>
      </c>
      <c r="BE59" s="20">
        <v>0</v>
      </c>
      <c r="BI59" s="39"/>
      <c r="BJ59" s="41"/>
      <c r="BK59" s="41"/>
      <c r="BL59" s="41"/>
      <c r="BM59" s="41"/>
      <c r="BN59" s="41"/>
      <c r="BO59" s="41"/>
      <c r="BP59" s="16"/>
      <c r="BQ59" s="16"/>
      <c r="BR59" s="41"/>
      <c r="BS59" s="16"/>
      <c r="BT59" s="16"/>
      <c r="BX59" s="39"/>
      <c r="BY59" s="41"/>
      <c r="BZ59" s="41"/>
      <c r="CA59" s="41"/>
      <c r="CB59" s="41"/>
      <c r="CC59" s="41"/>
      <c r="CD59" s="41"/>
      <c r="CE59" s="29"/>
      <c r="CF59" s="29"/>
      <c r="CG59" s="40"/>
      <c r="CH59" s="29"/>
      <c r="CI59" s="29"/>
    </row>
    <row r="60" spans="1:87" x14ac:dyDescent="0.25">
      <c r="A60" s="145" t="s">
        <v>474</v>
      </c>
      <c r="B60" s="21">
        <v>526600</v>
      </c>
      <c r="C60" s="21">
        <v>6100</v>
      </c>
      <c r="D60" s="21">
        <v>520500</v>
      </c>
      <c r="E60" s="14">
        <v>89.466530750934425</v>
      </c>
      <c r="F60" s="14">
        <v>60.396039603960396</v>
      </c>
      <c r="G60" s="14">
        <v>89.97407087294728</v>
      </c>
      <c r="H60" s="1">
        <v>0</v>
      </c>
      <c r="I60" s="1">
        <v>0</v>
      </c>
      <c r="J60" s="14">
        <v>0</v>
      </c>
      <c r="K60" s="21">
        <v>145700</v>
      </c>
      <c r="L60" s="21">
        <v>24900</v>
      </c>
      <c r="P60" s="145" t="s">
        <v>474</v>
      </c>
      <c r="Q60" s="21">
        <v>136100</v>
      </c>
      <c r="R60" s="21">
        <v>500</v>
      </c>
      <c r="S60" s="21">
        <v>135600</v>
      </c>
      <c r="T60" s="14">
        <v>78.944315545243626</v>
      </c>
      <c r="U60" s="14">
        <v>9.615384615384615</v>
      </c>
      <c r="V60" s="14">
        <v>81.100478468899524</v>
      </c>
      <c r="W60" s="1">
        <v>0</v>
      </c>
      <c r="X60" s="1">
        <v>0</v>
      </c>
      <c r="Y60" s="14">
        <v>0</v>
      </c>
      <c r="Z60" s="21">
        <v>24000</v>
      </c>
      <c r="AA60" s="21">
        <v>4900</v>
      </c>
      <c r="AE60" s="145" t="s">
        <v>474</v>
      </c>
      <c r="AF60" s="21">
        <v>232300</v>
      </c>
      <c r="AG60" s="21">
        <v>3700</v>
      </c>
      <c r="AH60" s="21">
        <v>228600</v>
      </c>
      <c r="AI60" s="14">
        <v>97.605042016806721</v>
      </c>
      <c r="AJ60" s="14">
        <v>528.57142857142856</v>
      </c>
      <c r="AK60" s="14">
        <v>96.333754740834394</v>
      </c>
      <c r="AL60" s="21">
        <v>0</v>
      </c>
      <c r="AM60" s="21">
        <v>0</v>
      </c>
      <c r="AN60" s="14">
        <v>0</v>
      </c>
      <c r="AO60" s="21">
        <v>118700</v>
      </c>
      <c r="AP60" s="21">
        <v>18200</v>
      </c>
      <c r="AQ60" s="30"/>
      <c r="AT60" s="145" t="s">
        <v>474</v>
      </c>
      <c r="AU60" s="21">
        <v>2500</v>
      </c>
      <c r="AV60" s="21">
        <v>1800</v>
      </c>
      <c r="AW60" s="21">
        <v>700</v>
      </c>
      <c r="AX60" s="14">
        <v>58.139534883720927</v>
      </c>
      <c r="AY60" s="14">
        <v>54.545454545454547</v>
      </c>
      <c r="AZ60" s="14">
        <v>70</v>
      </c>
      <c r="BA60" s="21">
        <v>0</v>
      </c>
      <c r="BB60" s="21">
        <v>0</v>
      </c>
      <c r="BC60" s="14">
        <v>0</v>
      </c>
      <c r="BD60" s="21">
        <v>500</v>
      </c>
      <c r="BE60" s="21">
        <v>0</v>
      </c>
      <c r="BI60" s="39"/>
      <c r="BJ60" s="41"/>
      <c r="BK60" s="41"/>
      <c r="BL60" s="41"/>
      <c r="BM60" s="41"/>
      <c r="BN60" s="41"/>
      <c r="BO60" s="41"/>
      <c r="BP60" s="16"/>
      <c r="BQ60" s="16"/>
      <c r="BR60" s="41"/>
      <c r="BS60" s="16"/>
      <c r="BT60" s="16"/>
      <c r="BX60" s="39"/>
      <c r="BY60" s="41"/>
      <c r="BZ60" s="41"/>
      <c r="CA60" s="41"/>
      <c r="CB60" s="41"/>
      <c r="CC60" s="41"/>
      <c r="CD60" s="41"/>
      <c r="CE60" s="29"/>
      <c r="CF60" s="29"/>
      <c r="CG60" s="40"/>
      <c r="CH60" s="29"/>
      <c r="CI60" s="29"/>
    </row>
    <row r="61" spans="1:87" x14ac:dyDescent="0.25">
      <c r="A61" s="23" t="s">
        <v>96</v>
      </c>
      <c r="B61" s="12" t="s">
        <v>47</v>
      </c>
      <c r="C61" s="12" t="s">
        <v>47</v>
      </c>
      <c r="D61" s="12" t="s">
        <v>47</v>
      </c>
      <c r="E61" s="7" t="s">
        <v>47</v>
      </c>
      <c r="F61" s="7" t="s">
        <v>47</v>
      </c>
      <c r="G61" s="7" t="s">
        <v>47</v>
      </c>
      <c r="H61" s="1">
        <v>0</v>
      </c>
      <c r="I61" s="1">
        <v>0</v>
      </c>
      <c r="J61" s="7" t="s">
        <v>47</v>
      </c>
      <c r="K61" s="21">
        <v>238800</v>
      </c>
      <c r="L61" s="21">
        <v>50700</v>
      </c>
      <c r="P61" s="23" t="s">
        <v>96</v>
      </c>
      <c r="Q61" s="12" t="s">
        <v>47</v>
      </c>
      <c r="R61" s="12" t="s">
        <v>47</v>
      </c>
      <c r="S61" s="12" t="s">
        <v>47</v>
      </c>
      <c r="T61" s="7" t="s">
        <v>47</v>
      </c>
      <c r="U61" s="7" t="s">
        <v>47</v>
      </c>
      <c r="V61" s="7" t="s">
        <v>47</v>
      </c>
      <c r="W61" s="1">
        <v>0</v>
      </c>
      <c r="X61" s="1">
        <v>0</v>
      </c>
      <c r="Y61" s="7" t="s">
        <v>47</v>
      </c>
      <c r="Z61" s="21">
        <v>29300</v>
      </c>
      <c r="AA61" s="21">
        <v>6900</v>
      </c>
      <c r="AE61" s="23" t="s">
        <v>96</v>
      </c>
      <c r="AF61" s="7" t="s">
        <v>47</v>
      </c>
      <c r="AG61" s="7" t="s">
        <v>47</v>
      </c>
      <c r="AH61" s="7" t="s">
        <v>47</v>
      </c>
      <c r="AI61" s="7" t="s">
        <v>47</v>
      </c>
      <c r="AJ61" s="7" t="s">
        <v>47</v>
      </c>
      <c r="AK61" s="7" t="s">
        <v>47</v>
      </c>
      <c r="AL61" s="1">
        <v>0</v>
      </c>
      <c r="AM61" s="1">
        <v>0</v>
      </c>
      <c r="AN61" s="7" t="s">
        <v>47</v>
      </c>
      <c r="AO61" s="21">
        <v>206700</v>
      </c>
      <c r="AP61" s="21">
        <v>41600</v>
      </c>
      <c r="AT61" s="23" t="s">
        <v>96</v>
      </c>
      <c r="AU61" s="7" t="s">
        <v>47</v>
      </c>
      <c r="AV61" s="7" t="s">
        <v>47</v>
      </c>
      <c r="AW61" s="7" t="s">
        <v>47</v>
      </c>
      <c r="AX61" s="7" t="s">
        <v>47</v>
      </c>
      <c r="AY61" s="7" t="s">
        <v>47</v>
      </c>
      <c r="AZ61" s="7" t="s">
        <v>47</v>
      </c>
      <c r="BA61" s="1">
        <v>0</v>
      </c>
      <c r="BB61" s="1">
        <v>0</v>
      </c>
      <c r="BC61" s="7" t="s">
        <v>47</v>
      </c>
      <c r="BD61" s="21">
        <v>600</v>
      </c>
      <c r="BE61" s="21">
        <v>0</v>
      </c>
      <c r="BI61" s="39"/>
      <c r="BJ61" s="41"/>
      <c r="BK61" s="41"/>
      <c r="BL61" s="41"/>
      <c r="BM61" s="41"/>
      <c r="BN61" s="41"/>
      <c r="BO61" s="41"/>
      <c r="BP61" s="16"/>
      <c r="BQ61" s="16"/>
      <c r="BR61" s="41"/>
      <c r="BS61" s="16"/>
      <c r="BT61" s="16"/>
      <c r="BX61" s="39"/>
      <c r="BY61" s="41"/>
      <c r="BZ61" s="41"/>
      <c r="CA61" s="41"/>
      <c r="CB61" s="41"/>
      <c r="CC61" s="41"/>
      <c r="CD61" s="41"/>
      <c r="CE61" s="29"/>
      <c r="CF61" s="29"/>
      <c r="CG61" s="40"/>
      <c r="CH61" s="29"/>
      <c r="CI61" s="29"/>
    </row>
    <row r="62" spans="1:87" ht="5.0999999999999996" customHeight="1" x14ac:dyDescent="0.25"/>
    <row r="63" spans="1:87" ht="15.75" x14ac:dyDescent="0.25">
      <c r="A63" s="16" t="s">
        <v>54</v>
      </c>
      <c r="C63" s="374" t="s">
        <v>464</v>
      </c>
      <c r="D63" s="374"/>
      <c r="E63" s="374"/>
      <c r="F63" s="374"/>
      <c r="G63" s="374"/>
      <c r="H63" s="374"/>
      <c r="I63" s="374"/>
      <c r="J63" s="374"/>
      <c r="K63" s="374"/>
      <c r="P63" s="16" t="s">
        <v>115</v>
      </c>
      <c r="R63" s="374" t="s">
        <v>464</v>
      </c>
      <c r="S63" s="374"/>
      <c r="T63" s="374"/>
      <c r="U63" s="374"/>
      <c r="V63" s="374"/>
      <c r="W63" s="374"/>
      <c r="X63" s="374"/>
      <c r="Y63" s="374"/>
      <c r="Z63" s="374"/>
      <c r="AE63" s="16" t="s">
        <v>114</v>
      </c>
      <c r="AG63" s="374" t="s">
        <v>464</v>
      </c>
      <c r="AH63" s="374"/>
      <c r="AI63" s="374"/>
      <c r="AJ63" s="374"/>
      <c r="AK63" s="374"/>
      <c r="AL63" s="374"/>
      <c r="AM63" s="374"/>
      <c r="AN63" s="374"/>
      <c r="AO63" s="374"/>
      <c r="AT63" s="16" t="s">
        <v>116</v>
      </c>
      <c r="AV63" s="374" t="s">
        <v>464</v>
      </c>
      <c r="AW63" s="374"/>
      <c r="AX63" s="374"/>
      <c r="AY63" s="374"/>
      <c r="AZ63" s="374"/>
      <c r="BA63" s="374"/>
      <c r="BB63" s="374"/>
      <c r="BC63" s="374"/>
      <c r="BD63" s="374"/>
      <c r="BI63" s="16" t="s">
        <v>90</v>
      </c>
      <c r="BK63" s="374" t="s">
        <v>464</v>
      </c>
      <c r="BL63" s="374"/>
      <c r="BM63" s="374"/>
      <c r="BN63" s="374"/>
      <c r="BO63" s="374"/>
      <c r="BP63" s="374"/>
      <c r="BQ63" s="374"/>
      <c r="BR63" s="374"/>
      <c r="BS63" s="374"/>
      <c r="BX63" s="16" t="s">
        <v>90</v>
      </c>
      <c r="BZ63" s="374" t="s">
        <v>464</v>
      </c>
      <c r="CA63" s="374"/>
      <c r="CB63" s="374"/>
      <c r="CC63" s="374"/>
      <c r="CD63" s="374"/>
      <c r="CE63" s="374"/>
      <c r="CF63" s="374"/>
      <c r="CG63" s="374"/>
      <c r="CH63" s="374"/>
    </row>
    <row r="65" spans="1:88" ht="21" x14ac:dyDescent="0.35">
      <c r="A65" s="16"/>
      <c r="B65" s="16"/>
      <c r="C65" s="375" t="s">
        <v>48</v>
      </c>
      <c r="D65" s="375"/>
      <c r="E65" s="375"/>
      <c r="F65" s="375"/>
      <c r="G65" s="375"/>
      <c r="H65" s="375"/>
      <c r="I65" s="375"/>
      <c r="J65" s="375"/>
      <c r="K65" s="375"/>
      <c r="P65" s="16"/>
      <c r="Q65" s="16"/>
      <c r="R65" s="375" t="s">
        <v>65</v>
      </c>
      <c r="S65" s="375"/>
      <c r="T65" s="375"/>
      <c r="U65" s="375"/>
      <c r="V65" s="375"/>
      <c r="W65" s="375"/>
      <c r="X65" s="375"/>
      <c r="Y65" s="375"/>
      <c r="Z65" s="375"/>
      <c r="AE65" s="16"/>
      <c r="AF65" s="16"/>
      <c r="AG65" s="375" t="s">
        <v>76</v>
      </c>
      <c r="AH65" s="375"/>
      <c r="AI65" s="375"/>
      <c r="AJ65" s="375"/>
      <c r="AK65" s="375"/>
      <c r="AL65" s="375"/>
      <c r="AM65" s="375"/>
      <c r="AN65" s="375"/>
      <c r="AO65" s="375"/>
      <c r="AT65" s="16"/>
      <c r="AU65" s="16"/>
      <c r="AV65" s="375" t="s">
        <v>110</v>
      </c>
      <c r="AW65" s="375"/>
      <c r="AX65" s="375"/>
      <c r="AY65" s="375"/>
      <c r="AZ65" s="375"/>
      <c r="BA65" s="375"/>
      <c r="BB65" s="375"/>
      <c r="BC65" s="375"/>
      <c r="BD65" s="375"/>
      <c r="BI65" s="16"/>
      <c r="BJ65" s="16"/>
      <c r="BK65" s="375" t="s">
        <v>86</v>
      </c>
      <c r="BL65" s="375"/>
      <c r="BM65" s="375"/>
      <c r="BN65" s="375"/>
      <c r="BO65" s="375"/>
      <c r="BP65" s="375"/>
      <c r="BQ65" s="375"/>
      <c r="BR65" s="375"/>
      <c r="BS65" s="375"/>
      <c r="BX65" s="16"/>
      <c r="BY65" s="16"/>
      <c r="BZ65" s="375" t="s">
        <v>92</v>
      </c>
      <c r="CA65" s="375"/>
      <c r="CB65" s="375"/>
      <c r="CC65" s="375"/>
      <c r="CD65" s="375"/>
      <c r="CE65" s="375"/>
      <c r="CF65" s="375"/>
      <c r="CG65" s="375"/>
      <c r="CH65" s="375"/>
    </row>
    <row r="67" spans="1:88" ht="15" customHeight="1" x14ac:dyDescent="0.25">
      <c r="A67" s="22"/>
      <c r="B67" s="397" t="s">
        <v>98</v>
      </c>
      <c r="C67" s="398"/>
      <c r="D67" s="398"/>
      <c r="E67" s="398"/>
      <c r="F67" s="398"/>
      <c r="G67" s="398"/>
      <c r="H67" s="398"/>
      <c r="I67" s="398"/>
      <c r="J67" s="398"/>
      <c r="K67" s="399"/>
      <c r="L67" s="397" t="s">
        <v>51</v>
      </c>
      <c r="M67" s="399"/>
      <c r="P67" s="22"/>
      <c r="Q67" s="397" t="s">
        <v>98</v>
      </c>
      <c r="R67" s="398"/>
      <c r="S67" s="398"/>
      <c r="T67" s="398"/>
      <c r="U67" s="398"/>
      <c r="V67" s="398"/>
      <c r="W67" s="398"/>
      <c r="X67" s="398"/>
      <c r="Y67" s="398"/>
      <c r="Z67" s="399"/>
      <c r="AA67" s="397" t="s">
        <v>51</v>
      </c>
      <c r="AB67" s="399"/>
      <c r="AE67" s="22"/>
      <c r="AF67" s="397" t="s">
        <v>98</v>
      </c>
      <c r="AG67" s="398"/>
      <c r="AH67" s="398"/>
      <c r="AI67" s="398"/>
      <c r="AJ67" s="398"/>
      <c r="AK67" s="398"/>
      <c r="AL67" s="398"/>
      <c r="AM67" s="398"/>
      <c r="AN67" s="398"/>
      <c r="AO67" s="399"/>
      <c r="AP67" s="397" t="s">
        <v>51</v>
      </c>
      <c r="AQ67" s="399"/>
      <c r="AT67" s="22"/>
      <c r="AU67" s="397" t="s">
        <v>98</v>
      </c>
      <c r="AV67" s="398"/>
      <c r="AW67" s="398"/>
      <c r="AX67" s="398"/>
      <c r="AY67" s="398"/>
      <c r="AZ67" s="398"/>
      <c r="BA67" s="398"/>
      <c r="BB67" s="398"/>
      <c r="BC67" s="398"/>
      <c r="BD67" s="399"/>
      <c r="BE67" s="397" t="s">
        <v>51</v>
      </c>
      <c r="BF67" s="399"/>
      <c r="BI67" s="22"/>
      <c r="BJ67" s="397" t="s">
        <v>98</v>
      </c>
      <c r="BK67" s="398"/>
      <c r="BL67" s="398"/>
      <c r="BM67" s="398"/>
      <c r="BN67" s="398"/>
      <c r="BO67" s="398"/>
      <c r="BP67" s="398"/>
      <c r="BQ67" s="398"/>
      <c r="BR67" s="398"/>
      <c r="BS67" s="399"/>
      <c r="BT67" s="397" t="s">
        <v>51</v>
      </c>
      <c r="BU67" s="399"/>
      <c r="BX67" s="22"/>
      <c r="BY67" s="397" t="s">
        <v>98</v>
      </c>
      <c r="BZ67" s="398"/>
      <c r="CA67" s="398"/>
      <c r="CB67" s="398"/>
      <c r="CC67" s="398"/>
      <c r="CD67" s="398"/>
      <c r="CE67" s="398"/>
      <c r="CF67" s="398"/>
      <c r="CG67" s="398"/>
      <c r="CH67" s="399"/>
      <c r="CI67" s="397" t="s">
        <v>51</v>
      </c>
      <c r="CJ67" s="399"/>
    </row>
    <row r="68" spans="1:88" x14ac:dyDescent="0.25">
      <c r="A68" s="17"/>
      <c r="B68" s="400"/>
      <c r="C68" s="401"/>
      <c r="D68" s="401"/>
      <c r="E68" s="401"/>
      <c r="F68" s="401"/>
      <c r="G68" s="401"/>
      <c r="H68" s="401"/>
      <c r="I68" s="401"/>
      <c r="J68" s="401"/>
      <c r="K68" s="402"/>
      <c r="L68" s="400"/>
      <c r="M68" s="402"/>
      <c r="P68" s="17"/>
      <c r="Q68" s="400"/>
      <c r="R68" s="401"/>
      <c r="S68" s="401"/>
      <c r="T68" s="401"/>
      <c r="U68" s="401"/>
      <c r="V68" s="401"/>
      <c r="W68" s="401"/>
      <c r="X68" s="401"/>
      <c r="Y68" s="401"/>
      <c r="Z68" s="402"/>
      <c r="AA68" s="400"/>
      <c r="AB68" s="402"/>
      <c r="AE68" s="17"/>
      <c r="AF68" s="400"/>
      <c r="AG68" s="401"/>
      <c r="AH68" s="401"/>
      <c r="AI68" s="401"/>
      <c r="AJ68" s="401"/>
      <c r="AK68" s="401"/>
      <c r="AL68" s="401"/>
      <c r="AM68" s="401"/>
      <c r="AN68" s="401"/>
      <c r="AO68" s="402"/>
      <c r="AP68" s="400"/>
      <c r="AQ68" s="402"/>
      <c r="AT68" s="17"/>
      <c r="AU68" s="400"/>
      <c r="AV68" s="401"/>
      <c r="AW68" s="401"/>
      <c r="AX68" s="401"/>
      <c r="AY68" s="401"/>
      <c r="AZ68" s="401"/>
      <c r="BA68" s="401"/>
      <c r="BB68" s="401"/>
      <c r="BC68" s="401"/>
      <c r="BD68" s="402"/>
      <c r="BE68" s="400"/>
      <c r="BF68" s="402"/>
      <c r="BI68" s="17"/>
      <c r="BJ68" s="400"/>
      <c r="BK68" s="401"/>
      <c r="BL68" s="401"/>
      <c r="BM68" s="401"/>
      <c r="BN68" s="401"/>
      <c r="BO68" s="401"/>
      <c r="BP68" s="401"/>
      <c r="BQ68" s="401"/>
      <c r="BR68" s="401"/>
      <c r="BS68" s="402"/>
      <c r="BT68" s="400"/>
      <c r="BU68" s="402"/>
      <c r="BX68" s="17"/>
      <c r="BY68" s="400"/>
      <c r="BZ68" s="401"/>
      <c r="CA68" s="401"/>
      <c r="CB68" s="401"/>
      <c r="CC68" s="401"/>
      <c r="CD68" s="401"/>
      <c r="CE68" s="401"/>
      <c r="CF68" s="401"/>
      <c r="CG68" s="401"/>
      <c r="CH68" s="402"/>
      <c r="CI68" s="400"/>
      <c r="CJ68" s="402"/>
    </row>
    <row r="69" spans="1:88" x14ac:dyDescent="0.25">
      <c r="A69" s="9" t="s">
        <v>9</v>
      </c>
      <c r="B69" s="17"/>
      <c r="C69" s="17"/>
      <c r="D69" s="17"/>
      <c r="E69" s="17"/>
      <c r="F69" s="17"/>
      <c r="G69" s="17"/>
      <c r="H69" s="17"/>
      <c r="I69" s="17"/>
      <c r="J69" s="17"/>
      <c r="K69" s="17"/>
      <c r="L69" s="9"/>
      <c r="M69" s="9"/>
      <c r="P69" s="9" t="s">
        <v>9</v>
      </c>
      <c r="Q69" s="17"/>
      <c r="R69" s="17"/>
      <c r="S69" s="17"/>
      <c r="T69" s="17"/>
      <c r="U69" s="17"/>
      <c r="V69" s="17"/>
      <c r="W69" s="17"/>
      <c r="X69" s="17"/>
      <c r="Y69" s="17"/>
      <c r="Z69" s="17"/>
      <c r="AA69" s="9"/>
      <c r="AB69" s="9"/>
      <c r="AE69" s="9" t="s">
        <v>9</v>
      </c>
      <c r="AF69" s="17"/>
      <c r="AG69" s="17"/>
      <c r="AH69" s="17"/>
      <c r="AI69" s="17"/>
      <c r="AJ69" s="17"/>
      <c r="AK69" s="17"/>
      <c r="AL69" s="17"/>
      <c r="AM69" s="17"/>
      <c r="AN69" s="17"/>
      <c r="AO69" s="17"/>
      <c r="AP69" s="9"/>
      <c r="AQ69" s="9"/>
      <c r="AT69" s="9" t="s">
        <v>9</v>
      </c>
      <c r="AU69" s="17"/>
      <c r="AV69" s="17"/>
      <c r="AW69" s="17"/>
      <c r="AX69" s="17"/>
      <c r="AY69" s="17"/>
      <c r="AZ69" s="17"/>
      <c r="BA69" s="17"/>
      <c r="BB69" s="17"/>
      <c r="BC69" s="17"/>
      <c r="BD69" s="17"/>
      <c r="BE69" s="9"/>
      <c r="BF69" s="9"/>
      <c r="BI69" s="9" t="s">
        <v>9</v>
      </c>
      <c r="BJ69" s="17"/>
      <c r="BK69" s="17"/>
      <c r="BL69" s="17"/>
      <c r="BM69" s="17"/>
      <c r="BN69" s="17"/>
      <c r="BO69" s="17"/>
      <c r="BP69" s="17"/>
      <c r="BQ69" s="17"/>
      <c r="BR69" s="17"/>
      <c r="BS69" s="17"/>
      <c r="BT69" s="9"/>
      <c r="BU69" s="9"/>
      <c r="BX69" s="9" t="s">
        <v>9</v>
      </c>
      <c r="BY69" s="17"/>
      <c r="BZ69" s="17"/>
      <c r="CA69" s="17"/>
      <c r="CB69" s="17"/>
      <c r="CC69" s="17"/>
      <c r="CD69" s="17"/>
      <c r="CE69" s="17"/>
      <c r="CF69" s="17"/>
      <c r="CG69" s="17"/>
      <c r="CH69" s="17"/>
      <c r="CI69" s="9"/>
      <c r="CJ69" s="9"/>
    </row>
    <row r="70" spans="1:88" x14ac:dyDescent="0.25">
      <c r="A70" s="38" t="s">
        <v>49</v>
      </c>
      <c r="B70" s="9">
        <v>2014</v>
      </c>
      <c r="C70" s="9">
        <v>2015</v>
      </c>
      <c r="D70" s="9">
        <v>2016</v>
      </c>
      <c r="E70" s="9">
        <v>2017</v>
      </c>
      <c r="F70" s="9">
        <v>2018</v>
      </c>
      <c r="G70" s="9">
        <v>2019</v>
      </c>
      <c r="H70" s="9">
        <v>2020</v>
      </c>
      <c r="I70" s="9">
        <v>2021</v>
      </c>
      <c r="J70" s="9">
        <v>2022</v>
      </c>
      <c r="K70" s="9">
        <v>2023</v>
      </c>
      <c r="L70" s="9" t="s">
        <v>52</v>
      </c>
      <c r="M70" s="9" t="s">
        <v>53</v>
      </c>
      <c r="P70" s="38" t="s">
        <v>49</v>
      </c>
      <c r="Q70" s="9">
        <v>2014</v>
      </c>
      <c r="R70" s="9">
        <v>2015</v>
      </c>
      <c r="S70" s="9">
        <v>2016</v>
      </c>
      <c r="T70" s="9">
        <v>2017</v>
      </c>
      <c r="U70" s="9">
        <v>2018</v>
      </c>
      <c r="V70" s="9">
        <v>2019</v>
      </c>
      <c r="W70" s="9">
        <v>2020</v>
      </c>
      <c r="X70" s="9">
        <v>2021</v>
      </c>
      <c r="Y70" s="9">
        <v>2022</v>
      </c>
      <c r="Z70" s="9">
        <v>2023</v>
      </c>
      <c r="AA70" s="9" t="s">
        <v>52</v>
      </c>
      <c r="AB70" s="9" t="s">
        <v>53</v>
      </c>
      <c r="AE70" s="38" t="s">
        <v>49</v>
      </c>
      <c r="AF70" s="9">
        <v>2014</v>
      </c>
      <c r="AG70" s="9">
        <v>2015</v>
      </c>
      <c r="AH70" s="9">
        <v>2016</v>
      </c>
      <c r="AI70" s="9">
        <v>2017</v>
      </c>
      <c r="AJ70" s="9">
        <v>2018</v>
      </c>
      <c r="AK70" s="9">
        <v>2019</v>
      </c>
      <c r="AL70" s="9">
        <v>2020</v>
      </c>
      <c r="AM70" s="9">
        <v>2021</v>
      </c>
      <c r="AN70" s="9">
        <v>2022</v>
      </c>
      <c r="AO70" s="9">
        <v>2023</v>
      </c>
      <c r="AP70" s="9" t="s">
        <v>52</v>
      </c>
      <c r="AQ70" s="9" t="s">
        <v>53</v>
      </c>
      <c r="AT70" s="38" t="s">
        <v>49</v>
      </c>
      <c r="AU70" s="9">
        <v>2014</v>
      </c>
      <c r="AV70" s="9">
        <v>2015</v>
      </c>
      <c r="AW70" s="9">
        <v>2016</v>
      </c>
      <c r="AX70" s="9">
        <v>2017</v>
      </c>
      <c r="AY70" s="9">
        <v>2018</v>
      </c>
      <c r="AZ70" s="9">
        <v>2019</v>
      </c>
      <c r="BA70" s="9">
        <v>2020</v>
      </c>
      <c r="BB70" s="9">
        <v>2021</v>
      </c>
      <c r="BC70" s="9">
        <v>2022</v>
      </c>
      <c r="BD70" s="9">
        <v>2023</v>
      </c>
      <c r="BE70" s="9" t="s">
        <v>52</v>
      </c>
      <c r="BF70" s="9" t="s">
        <v>53</v>
      </c>
      <c r="BI70" s="38" t="s">
        <v>49</v>
      </c>
      <c r="BJ70" s="9">
        <v>2014</v>
      </c>
      <c r="BK70" s="9">
        <v>2015</v>
      </c>
      <c r="BL70" s="9">
        <v>2016</v>
      </c>
      <c r="BM70" s="9">
        <v>2017</v>
      </c>
      <c r="BN70" s="9">
        <v>2018</v>
      </c>
      <c r="BO70" s="9">
        <v>2019</v>
      </c>
      <c r="BP70" s="9">
        <v>2020</v>
      </c>
      <c r="BQ70" s="9">
        <v>2021</v>
      </c>
      <c r="BR70" s="9">
        <v>2022</v>
      </c>
      <c r="BS70" s="9">
        <v>2023</v>
      </c>
      <c r="BT70" s="9" t="s">
        <v>52</v>
      </c>
      <c r="BU70" s="9" t="s">
        <v>53</v>
      </c>
      <c r="BX70" s="38" t="s">
        <v>49</v>
      </c>
      <c r="BY70" s="9">
        <v>2014</v>
      </c>
      <c r="BZ70" s="9">
        <v>2015</v>
      </c>
      <c r="CA70" s="9">
        <v>2016</v>
      </c>
      <c r="CB70" s="9">
        <v>2017</v>
      </c>
      <c r="CC70" s="9">
        <v>2018</v>
      </c>
      <c r="CD70" s="9">
        <v>2019</v>
      </c>
      <c r="CE70" s="9">
        <v>2020</v>
      </c>
      <c r="CF70" s="9">
        <v>2021</v>
      </c>
      <c r="CG70" s="9">
        <v>2022</v>
      </c>
      <c r="CH70" s="9">
        <v>2023</v>
      </c>
      <c r="CI70" s="9" t="s">
        <v>52</v>
      </c>
      <c r="CJ70" s="9" t="s">
        <v>53</v>
      </c>
    </row>
    <row r="71" spans="1:88" x14ac:dyDescent="0.25">
      <c r="A71" s="38" t="s">
        <v>50</v>
      </c>
      <c r="B71" s="3"/>
      <c r="C71" s="3"/>
      <c r="D71" s="3"/>
      <c r="E71" s="3"/>
      <c r="F71" s="3"/>
      <c r="G71" s="3"/>
      <c r="H71" s="3"/>
      <c r="I71" s="3"/>
      <c r="J71" s="3"/>
      <c r="K71" s="3"/>
      <c r="L71" s="3"/>
      <c r="M71" s="3"/>
      <c r="P71" s="38"/>
      <c r="Q71" s="3"/>
      <c r="R71" s="3"/>
      <c r="S71" s="3"/>
      <c r="T71" s="3"/>
      <c r="U71" s="3"/>
      <c r="V71" s="3"/>
      <c r="W71" s="3"/>
      <c r="X71" s="3"/>
      <c r="Y71" s="3"/>
      <c r="Z71" s="3"/>
      <c r="AA71" s="3"/>
      <c r="AB71" s="3"/>
      <c r="AE71" s="38"/>
      <c r="AF71" s="3"/>
      <c r="AG71" s="3"/>
      <c r="AH71" s="3"/>
      <c r="AI71" s="3"/>
      <c r="AJ71" s="3"/>
      <c r="AK71" s="3"/>
      <c r="AL71" s="3"/>
      <c r="AM71" s="3"/>
      <c r="AN71" s="3"/>
      <c r="AO71" s="3"/>
      <c r="AP71" s="3"/>
      <c r="AQ71" s="3"/>
      <c r="AT71" s="38"/>
      <c r="AU71" s="3"/>
      <c r="AV71" s="3"/>
      <c r="AW71" s="3"/>
      <c r="AX71" s="3"/>
      <c r="AY71" s="3"/>
      <c r="AZ71" s="3"/>
      <c r="BA71" s="3"/>
      <c r="BB71" s="3"/>
      <c r="BC71" s="3"/>
      <c r="BD71" s="3"/>
      <c r="BE71" s="3"/>
      <c r="BF71" s="3"/>
      <c r="BI71" s="38" t="s">
        <v>50</v>
      </c>
      <c r="BJ71" s="3"/>
      <c r="BK71" s="3"/>
      <c r="BL71" s="3"/>
      <c r="BM71" s="3"/>
      <c r="BN71" s="3"/>
      <c r="BO71" s="3"/>
      <c r="BP71" s="3"/>
      <c r="BQ71" s="3"/>
      <c r="BR71" s="3"/>
      <c r="BS71" s="3"/>
      <c r="BT71" s="3"/>
      <c r="BU71" s="3"/>
      <c r="BX71" s="38" t="s">
        <v>50</v>
      </c>
      <c r="BY71" s="3"/>
      <c r="BZ71" s="3"/>
      <c r="CA71" s="3"/>
      <c r="CB71" s="3"/>
      <c r="CC71" s="3"/>
      <c r="CD71" s="3"/>
      <c r="CE71" s="3"/>
      <c r="CF71" s="3"/>
      <c r="CG71" s="3"/>
      <c r="CH71" s="3"/>
      <c r="CI71" s="3"/>
      <c r="CJ71" s="3"/>
    </row>
    <row r="72" spans="1:88" x14ac:dyDescent="0.25">
      <c r="A72" s="7"/>
      <c r="B72" s="18">
        <v>1</v>
      </c>
      <c r="C72" s="18">
        <v>2</v>
      </c>
      <c r="D72" s="18">
        <v>3</v>
      </c>
      <c r="E72" s="18">
        <v>4</v>
      </c>
      <c r="F72" s="18">
        <v>5</v>
      </c>
      <c r="G72" s="18">
        <v>6</v>
      </c>
      <c r="H72" s="18">
        <v>7</v>
      </c>
      <c r="I72" s="18">
        <v>8</v>
      </c>
      <c r="J72" s="18">
        <v>9</v>
      </c>
      <c r="K72" s="18">
        <v>10</v>
      </c>
      <c r="L72" s="18">
        <v>11</v>
      </c>
      <c r="M72" s="18">
        <v>12</v>
      </c>
      <c r="P72" s="7" t="s">
        <v>50</v>
      </c>
      <c r="Q72" s="18">
        <v>1</v>
      </c>
      <c r="R72" s="18">
        <v>2</v>
      </c>
      <c r="S72" s="18">
        <v>3</v>
      </c>
      <c r="T72" s="18">
        <v>4</v>
      </c>
      <c r="U72" s="18">
        <v>5</v>
      </c>
      <c r="V72" s="18">
        <v>6</v>
      </c>
      <c r="W72" s="18">
        <v>7</v>
      </c>
      <c r="X72" s="18">
        <v>8</v>
      </c>
      <c r="Y72" s="18">
        <v>9</v>
      </c>
      <c r="Z72" s="18">
        <v>10</v>
      </c>
      <c r="AA72" s="18">
        <v>11</v>
      </c>
      <c r="AB72" s="18">
        <v>12</v>
      </c>
      <c r="AE72" s="7" t="s">
        <v>50</v>
      </c>
      <c r="AF72" s="18">
        <v>1</v>
      </c>
      <c r="AG72" s="18">
        <v>2</v>
      </c>
      <c r="AH72" s="18">
        <v>3</v>
      </c>
      <c r="AI72" s="18">
        <v>4</v>
      </c>
      <c r="AJ72" s="18">
        <v>5</v>
      </c>
      <c r="AK72" s="18">
        <v>6</v>
      </c>
      <c r="AL72" s="18">
        <v>7</v>
      </c>
      <c r="AM72" s="18">
        <v>8</v>
      </c>
      <c r="AN72" s="18">
        <v>9</v>
      </c>
      <c r="AO72" s="18">
        <v>10</v>
      </c>
      <c r="AP72" s="18">
        <v>11</v>
      </c>
      <c r="AQ72" s="18">
        <v>12</v>
      </c>
      <c r="AT72" s="7" t="s">
        <v>50</v>
      </c>
      <c r="AU72" s="18">
        <v>1</v>
      </c>
      <c r="AV72" s="18">
        <v>2</v>
      </c>
      <c r="AW72" s="18">
        <v>3</v>
      </c>
      <c r="AX72" s="18">
        <v>4</v>
      </c>
      <c r="AY72" s="18">
        <v>5</v>
      </c>
      <c r="AZ72" s="18">
        <v>6</v>
      </c>
      <c r="BA72" s="18">
        <v>7</v>
      </c>
      <c r="BB72" s="18">
        <v>8</v>
      </c>
      <c r="BC72" s="18">
        <v>9</v>
      </c>
      <c r="BD72" s="18">
        <v>10</v>
      </c>
      <c r="BE72" s="18">
        <v>11</v>
      </c>
      <c r="BF72" s="18">
        <v>12</v>
      </c>
      <c r="BI72" s="7"/>
      <c r="BJ72" s="18">
        <v>1</v>
      </c>
      <c r="BK72" s="18">
        <v>2</v>
      </c>
      <c r="BL72" s="18">
        <v>3</v>
      </c>
      <c r="BM72" s="18">
        <v>4</v>
      </c>
      <c r="BN72" s="18">
        <v>5</v>
      </c>
      <c r="BO72" s="18">
        <v>6</v>
      </c>
      <c r="BP72" s="18">
        <v>7</v>
      </c>
      <c r="BQ72" s="18">
        <v>8</v>
      </c>
      <c r="BR72" s="18">
        <v>9</v>
      </c>
      <c r="BS72" s="18">
        <v>10</v>
      </c>
      <c r="BT72" s="18">
        <v>11</v>
      </c>
      <c r="BU72" s="18">
        <v>12</v>
      </c>
      <c r="BX72" s="7"/>
      <c r="BY72" s="18">
        <v>1</v>
      </c>
      <c r="BZ72" s="18">
        <v>2</v>
      </c>
      <c r="CA72" s="18">
        <v>3</v>
      </c>
      <c r="CB72" s="18">
        <v>4</v>
      </c>
      <c r="CC72" s="18">
        <v>5</v>
      </c>
      <c r="CD72" s="18">
        <v>6</v>
      </c>
      <c r="CE72" s="18">
        <v>7</v>
      </c>
      <c r="CF72" s="18">
        <v>8</v>
      </c>
      <c r="CG72" s="18">
        <v>9</v>
      </c>
      <c r="CH72" s="18">
        <v>10</v>
      </c>
      <c r="CI72" s="18">
        <v>11</v>
      </c>
      <c r="CJ72" s="18">
        <v>12</v>
      </c>
    </row>
    <row r="73" spans="1:88" x14ac:dyDescent="0.25">
      <c r="A73" s="4" t="s">
        <v>121</v>
      </c>
      <c r="B73" s="19">
        <v>86900</v>
      </c>
      <c r="C73" s="19">
        <v>68600</v>
      </c>
      <c r="D73" s="19">
        <v>65800</v>
      </c>
      <c r="E73" s="19">
        <v>68400</v>
      </c>
      <c r="F73" s="19">
        <v>65900</v>
      </c>
      <c r="G73" s="19">
        <v>65800</v>
      </c>
      <c r="H73" s="19">
        <v>66300</v>
      </c>
      <c r="I73" s="19">
        <v>66900</v>
      </c>
      <c r="J73" s="19">
        <v>67800</v>
      </c>
      <c r="K73" s="19">
        <v>68600</v>
      </c>
      <c r="L73" s="19">
        <v>800</v>
      </c>
      <c r="M73" s="19">
        <v>1700</v>
      </c>
      <c r="N73" s="30"/>
      <c r="P73" s="4" t="s">
        <v>121</v>
      </c>
      <c r="Q73" s="19">
        <v>3500</v>
      </c>
      <c r="R73" s="19">
        <v>2100</v>
      </c>
      <c r="S73" s="19">
        <v>2000</v>
      </c>
      <c r="T73" s="19">
        <v>2100</v>
      </c>
      <c r="U73" s="19">
        <v>1800</v>
      </c>
      <c r="V73" s="19">
        <v>1900</v>
      </c>
      <c r="W73" s="19">
        <v>1900</v>
      </c>
      <c r="X73" s="19">
        <v>1900</v>
      </c>
      <c r="Y73" s="19">
        <v>1800</v>
      </c>
      <c r="Z73" s="19">
        <v>1900</v>
      </c>
      <c r="AA73" s="19">
        <v>100</v>
      </c>
      <c r="AB73" s="19">
        <v>0</v>
      </c>
      <c r="AE73" s="4" t="s">
        <v>121</v>
      </c>
      <c r="AF73" s="19">
        <v>82600</v>
      </c>
      <c r="AG73" s="19">
        <v>66700</v>
      </c>
      <c r="AH73" s="19">
        <v>64100</v>
      </c>
      <c r="AI73" s="19">
        <v>66600</v>
      </c>
      <c r="AJ73" s="19">
        <v>64500</v>
      </c>
      <c r="AK73" s="19">
        <v>64400</v>
      </c>
      <c r="AL73" s="19">
        <v>64900</v>
      </c>
      <c r="AM73" s="19">
        <v>65600</v>
      </c>
      <c r="AN73" s="19">
        <v>66500</v>
      </c>
      <c r="AO73" s="19">
        <v>67300</v>
      </c>
      <c r="AP73" s="19">
        <v>800</v>
      </c>
      <c r="AQ73" s="19">
        <v>1700</v>
      </c>
      <c r="AT73" s="4" t="s">
        <v>121</v>
      </c>
      <c r="AU73" s="19">
        <v>100</v>
      </c>
      <c r="AV73" s="19">
        <v>100</v>
      </c>
      <c r="AW73" s="19">
        <v>100</v>
      </c>
      <c r="AX73" s="19">
        <v>100</v>
      </c>
      <c r="AY73" s="19">
        <v>100</v>
      </c>
      <c r="AZ73" s="19">
        <v>100</v>
      </c>
      <c r="BA73" s="19">
        <v>100</v>
      </c>
      <c r="BB73" s="19">
        <v>100</v>
      </c>
      <c r="BC73" s="19">
        <v>100</v>
      </c>
      <c r="BD73" s="19">
        <v>100</v>
      </c>
      <c r="BE73" s="19">
        <v>0</v>
      </c>
      <c r="BF73" s="19">
        <v>0</v>
      </c>
      <c r="BI73" s="4" t="s">
        <v>121</v>
      </c>
      <c r="BJ73" s="6" t="s">
        <v>47</v>
      </c>
      <c r="BK73" s="6" t="s">
        <v>47</v>
      </c>
      <c r="BL73" s="6" t="s">
        <v>47</v>
      </c>
      <c r="BM73" s="6" t="s">
        <v>47</v>
      </c>
      <c r="BN73" s="6" t="s">
        <v>47</v>
      </c>
      <c r="BO73" s="6" t="s">
        <v>47</v>
      </c>
      <c r="BP73" s="6" t="s">
        <v>47</v>
      </c>
      <c r="BQ73" s="19">
        <v>0</v>
      </c>
      <c r="BR73" s="19">
        <v>0</v>
      </c>
      <c r="BS73" s="19">
        <v>0</v>
      </c>
      <c r="BT73" s="25">
        <v>0</v>
      </c>
      <c r="BU73" s="25">
        <v>0</v>
      </c>
      <c r="BX73" s="4" t="s">
        <v>121</v>
      </c>
      <c r="BY73" s="6" t="s">
        <v>47</v>
      </c>
      <c r="BZ73" s="6" t="s">
        <v>47</v>
      </c>
      <c r="CA73" s="6" t="s">
        <v>47</v>
      </c>
      <c r="CB73" s="6" t="s">
        <v>47</v>
      </c>
      <c r="CC73" s="6" t="s">
        <v>47</v>
      </c>
      <c r="CD73" s="6" t="s">
        <v>47</v>
      </c>
      <c r="CE73" s="6" t="s">
        <v>47</v>
      </c>
      <c r="CF73" s="19">
        <v>2000</v>
      </c>
      <c r="CG73" s="19">
        <v>600</v>
      </c>
      <c r="CH73" s="19">
        <v>900</v>
      </c>
      <c r="CI73" s="25">
        <v>300</v>
      </c>
      <c r="CJ73" s="25">
        <v>-1100</v>
      </c>
    </row>
    <row r="74" spans="1:88" x14ac:dyDescent="0.25">
      <c r="A74" s="5" t="s">
        <v>465</v>
      </c>
      <c r="B74" s="20">
        <v>267000</v>
      </c>
      <c r="C74" s="20">
        <v>244100</v>
      </c>
      <c r="D74" s="20">
        <v>235200</v>
      </c>
      <c r="E74" s="20">
        <v>234400</v>
      </c>
      <c r="F74" s="20">
        <v>231400</v>
      </c>
      <c r="G74" s="20">
        <v>231500</v>
      </c>
      <c r="H74" s="20">
        <v>231500</v>
      </c>
      <c r="I74" s="20">
        <v>231400</v>
      </c>
      <c r="J74" s="20">
        <v>231400</v>
      </c>
      <c r="K74" s="20">
        <v>231400</v>
      </c>
      <c r="L74" s="20">
        <v>0</v>
      </c>
      <c r="M74" s="20">
        <v>0</v>
      </c>
      <c r="N74" s="30"/>
      <c r="P74" s="5" t="s">
        <v>465</v>
      </c>
      <c r="Q74" s="20">
        <v>18900</v>
      </c>
      <c r="R74" s="20">
        <v>20700</v>
      </c>
      <c r="S74" s="20">
        <v>20200</v>
      </c>
      <c r="T74" s="20">
        <v>19400</v>
      </c>
      <c r="U74" s="20">
        <v>19100</v>
      </c>
      <c r="V74" s="20">
        <v>19500</v>
      </c>
      <c r="W74" s="20">
        <v>19500</v>
      </c>
      <c r="X74" s="20">
        <v>19600</v>
      </c>
      <c r="Y74" s="20">
        <v>19600</v>
      </c>
      <c r="Z74" s="20">
        <v>19500</v>
      </c>
      <c r="AA74" s="20">
        <v>-100</v>
      </c>
      <c r="AB74" s="20">
        <v>-100</v>
      </c>
      <c r="AE74" s="5" t="s">
        <v>465</v>
      </c>
      <c r="AF74" s="20">
        <v>157500</v>
      </c>
      <c r="AG74" s="20">
        <v>135600</v>
      </c>
      <c r="AH74" s="20">
        <v>133100</v>
      </c>
      <c r="AI74" s="20">
        <v>133400</v>
      </c>
      <c r="AJ74" s="20">
        <v>130800</v>
      </c>
      <c r="AK74" s="20">
        <v>130400</v>
      </c>
      <c r="AL74" s="20">
        <v>130300</v>
      </c>
      <c r="AM74" s="20">
        <v>130200</v>
      </c>
      <c r="AN74" s="20">
        <v>130300</v>
      </c>
      <c r="AO74" s="20">
        <v>130300</v>
      </c>
      <c r="AP74" s="20">
        <v>0</v>
      </c>
      <c r="AQ74" s="20">
        <v>100</v>
      </c>
      <c r="AT74" s="5" t="s">
        <v>465</v>
      </c>
      <c r="AU74" s="20">
        <v>11900</v>
      </c>
      <c r="AV74" s="20">
        <v>11800</v>
      </c>
      <c r="AW74" s="20">
        <v>6300</v>
      </c>
      <c r="AX74" s="20">
        <v>5800</v>
      </c>
      <c r="AY74" s="20">
        <v>5800</v>
      </c>
      <c r="AZ74" s="20">
        <v>5900</v>
      </c>
      <c r="BA74" s="20">
        <v>5900</v>
      </c>
      <c r="BB74" s="20">
        <v>5900</v>
      </c>
      <c r="BC74" s="20">
        <v>5900</v>
      </c>
      <c r="BD74" s="20">
        <v>5900</v>
      </c>
      <c r="BE74" s="20">
        <v>0</v>
      </c>
      <c r="BF74" s="20">
        <v>0</v>
      </c>
      <c r="BI74" s="5" t="s">
        <v>475</v>
      </c>
      <c r="BJ74" s="9" t="s">
        <v>47</v>
      </c>
      <c r="BK74" s="9" t="s">
        <v>47</v>
      </c>
      <c r="BL74" s="9" t="s">
        <v>47</v>
      </c>
      <c r="BM74" s="9" t="s">
        <v>47</v>
      </c>
      <c r="BN74" s="9" t="s">
        <v>47</v>
      </c>
      <c r="BO74" s="9" t="s">
        <v>47</v>
      </c>
      <c r="BP74" s="9" t="s">
        <v>47</v>
      </c>
      <c r="BQ74" s="13" t="s">
        <v>47</v>
      </c>
      <c r="BR74" s="20">
        <v>0</v>
      </c>
      <c r="BS74" s="20">
        <v>0</v>
      </c>
      <c r="BT74" s="26">
        <v>0</v>
      </c>
      <c r="BU74" s="9" t="s">
        <v>47</v>
      </c>
      <c r="BX74" s="5" t="s">
        <v>475</v>
      </c>
      <c r="BY74" s="9" t="s">
        <v>47</v>
      </c>
      <c r="BZ74" s="9" t="s">
        <v>47</v>
      </c>
      <c r="CA74" s="9" t="s">
        <v>47</v>
      </c>
      <c r="CB74" s="9" t="s">
        <v>47</v>
      </c>
      <c r="CC74" s="9" t="s">
        <v>47</v>
      </c>
      <c r="CD74" s="9" t="s">
        <v>47</v>
      </c>
      <c r="CE74" s="9" t="s">
        <v>47</v>
      </c>
      <c r="CF74" s="13" t="s">
        <v>47</v>
      </c>
      <c r="CG74" s="20">
        <v>112900</v>
      </c>
      <c r="CH74" s="20">
        <v>111800</v>
      </c>
      <c r="CI74" s="26">
        <v>-1100</v>
      </c>
      <c r="CJ74" s="9" t="s">
        <v>47</v>
      </c>
    </row>
    <row r="75" spans="1:88" x14ac:dyDescent="0.25">
      <c r="A75" s="5" t="s">
        <v>466</v>
      </c>
      <c r="B75" s="13" t="s">
        <v>47</v>
      </c>
      <c r="C75" s="20">
        <v>297400</v>
      </c>
      <c r="D75" s="20">
        <v>259300</v>
      </c>
      <c r="E75" s="20">
        <v>254400</v>
      </c>
      <c r="F75" s="20">
        <v>253100</v>
      </c>
      <c r="G75" s="20">
        <v>251000</v>
      </c>
      <c r="H75" s="20">
        <v>251100</v>
      </c>
      <c r="I75" s="20">
        <v>251200</v>
      </c>
      <c r="J75" s="20">
        <v>251300</v>
      </c>
      <c r="K75" s="20">
        <v>251300</v>
      </c>
      <c r="L75" s="20">
        <v>0</v>
      </c>
      <c r="M75" s="20">
        <v>100</v>
      </c>
      <c r="N75" s="30"/>
      <c r="P75" s="5" t="s">
        <v>466</v>
      </c>
      <c r="Q75" s="13" t="s">
        <v>47</v>
      </c>
      <c r="R75" s="20">
        <v>42000</v>
      </c>
      <c r="S75" s="20">
        <v>32000</v>
      </c>
      <c r="T75" s="20">
        <v>31700</v>
      </c>
      <c r="U75" s="20">
        <v>31700</v>
      </c>
      <c r="V75" s="20">
        <v>31300</v>
      </c>
      <c r="W75" s="20">
        <v>31100</v>
      </c>
      <c r="X75" s="20">
        <v>31200</v>
      </c>
      <c r="Y75" s="20">
        <v>31200</v>
      </c>
      <c r="Z75" s="20">
        <v>31200</v>
      </c>
      <c r="AA75" s="20">
        <v>0</v>
      </c>
      <c r="AB75" s="20">
        <v>0</v>
      </c>
      <c r="AE75" s="5" t="s">
        <v>466</v>
      </c>
      <c r="AF75" s="13" t="s">
        <v>47</v>
      </c>
      <c r="AG75" s="20">
        <v>153300</v>
      </c>
      <c r="AH75" s="20">
        <v>133400</v>
      </c>
      <c r="AI75" s="20">
        <v>132800</v>
      </c>
      <c r="AJ75" s="20">
        <v>131700</v>
      </c>
      <c r="AK75" s="20">
        <v>130000</v>
      </c>
      <c r="AL75" s="20">
        <v>130200</v>
      </c>
      <c r="AM75" s="20">
        <v>130300</v>
      </c>
      <c r="AN75" s="20">
        <v>130300</v>
      </c>
      <c r="AO75" s="20">
        <v>130300</v>
      </c>
      <c r="AP75" s="20">
        <v>0</v>
      </c>
      <c r="AQ75" s="20">
        <v>0</v>
      </c>
      <c r="AT75" s="5" t="s">
        <v>466</v>
      </c>
      <c r="AU75" s="13" t="s">
        <v>47</v>
      </c>
      <c r="AV75" s="20">
        <v>12700</v>
      </c>
      <c r="AW75" s="20">
        <v>10700</v>
      </c>
      <c r="AX75" s="20">
        <v>7700</v>
      </c>
      <c r="AY75" s="20">
        <v>7600</v>
      </c>
      <c r="AZ75" s="20">
        <v>7600</v>
      </c>
      <c r="BA75" s="20">
        <v>7600</v>
      </c>
      <c r="BB75" s="20">
        <v>7600</v>
      </c>
      <c r="BC75" s="20">
        <v>7600</v>
      </c>
      <c r="BD75" s="20">
        <v>7600</v>
      </c>
      <c r="BE75" s="20">
        <v>0</v>
      </c>
      <c r="BF75" s="20">
        <v>0</v>
      </c>
      <c r="BI75" s="8" t="s">
        <v>476</v>
      </c>
      <c r="BJ75" s="7" t="s">
        <v>47</v>
      </c>
      <c r="BK75" s="7" t="s">
        <v>47</v>
      </c>
      <c r="BL75" s="7" t="s">
        <v>47</v>
      </c>
      <c r="BM75" s="7" t="s">
        <v>47</v>
      </c>
      <c r="BN75" s="7" t="s">
        <v>47</v>
      </c>
      <c r="BO75" s="7" t="s">
        <v>47</v>
      </c>
      <c r="BP75" s="7" t="s">
        <v>47</v>
      </c>
      <c r="BQ75" s="12" t="s">
        <v>47</v>
      </c>
      <c r="BR75" s="12" t="s">
        <v>47</v>
      </c>
      <c r="BS75" s="21">
        <v>0</v>
      </c>
      <c r="BT75" s="7" t="s">
        <v>47</v>
      </c>
      <c r="BU75" s="7" t="s">
        <v>47</v>
      </c>
      <c r="BX75" s="8" t="s">
        <v>476</v>
      </c>
      <c r="BY75" s="7" t="s">
        <v>47</v>
      </c>
      <c r="BZ75" s="7" t="s">
        <v>47</v>
      </c>
      <c r="CA75" s="7" t="s">
        <v>47</v>
      </c>
      <c r="CB75" s="7" t="s">
        <v>47</v>
      </c>
      <c r="CC75" s="7" t="s">
        <v>47</v>
      </c>
      <c r="CD75" s="7" t="s">
        <v>47</v>
      </c>
      <c r="CE75" s="7" t="s">
        <v>47</v>
      </c>
      <c r="CF75" s="12" t="s">
        <v>47</v>
      </c>
      <c r="CG75" s="12" t="s">
        <v>47</v>
      </c>
      <c r="CH75" s="21">
        <v>131400</v>
      </c>
      <c r="CI75" s="7" t="s">
        <v>47</v>
      </c>
      <c r="CJ75" s="7" t="s">
        <v>47</v>
      </c>
    </row>
    <row r="76" spans="1:88" x14ac:dyDescent="0.25">
      <c r="A76" s="5" t="s">
        <v>467</v>
      </c>
      <c r="B76" s="13" t="s">
        <v>47</v>
      </c>
      <c r="C76" s="13" t="s">
        <v>47</v>
      </c>
      <c r="D76" s="20">
        <v>304000</v>
      </c>
      <c r="E76" s="20">
        <v>276100</v>
      </c>
      <c r="F76" s="20">
        <v>274500</v>
      </c>
      <c r="G76" s="20">
        <v>272800</v>
      </c>
      <c r="H76" s="20">
        <v>273700</v>
      </c>
      <c r="I76" s="20">
        <v>273100</v>
      </c>
      <c r="J76" s="20">
        <v>272100</v>
      </c>
      <c r="K76" s="20">
        <v>272100</v>
      </c>
      <c r="L76" s="20">
        <v>0</v>
      </c>
      <c r="M76" s="20">
        <v>-1000</v>
      </c>
      <c r="N76" s="30"/>
      <c r="P76" s="5" t="s">
        <v>467</v>
      </c>
      <c r="Q76" s="13" t="s">
        <v>47</v>
      </c>
      <c r="R76" s="13" t="s">
        <v>47</v>
      </c>
      <c r="S76" s="20">
        <v>43200</v>
      </c>
      <c r="T76" s="20">
        <v>33900</v>
      </c>
      <c r="U76" s="20">
        <v>33300</v>
      </c>
      <c r="V76" s="20">
        <v>33000</v>
      </c>
      <c r="W76" s="20">
        <v>32700</v>
      </c>
      <c r="X76" s="20">
        <v>32600</v>
      </c>
      <c r="Y76" s="20">
        <v>32500</v>
      </c>
      <c r="Z76" s="20">
        <v>32500</v>
      </c>
      <c r="AA76" s="20">
        <v>0</v>
      </c>
      <c r="AB76" s="20">
        <v>-100</v>
      </c>
      <c r="AE76" s="5" t="s">
        <v>467</v>
      </c>
      <c r="AF76" s="13" t="s">
        <v>47</v>
      </c>
      <c r="AG76" s="13" t="s">
        <v>47</v>
      </c>
      <c r="AH76" s="20">
        <v>159800</v>
      </c>
      <c r="AI76" s="20">
        <v>148300</v>
      </c>
      <c r="AJ76" s="20">
        <v>147500</v>
      </c>
      <c r="AK76" s="20">
        <v>146200</v>
      </c>
      <c r="AL76" s="20">
        <v>147300</v>
      </c>
      <c r="AM76" s="20">
        <v>146700</v>
      </c>
      <c r="AN76" s="20">
        <v>145900</v>
      </c>
      <c r="AO76" s="20">
        <v>145900</v>
      </c>
      <c r="AP76" s="20">
        <v>0</v>
      </c>
      <c r="AQ76" s="20">
        <v>-800</v>
      </c>
      <c r="AT76" s="5" t="s">
        <v>467</v>
      </c>
      <c r="AU76" s="13" t="s">
        <v>47</v>
      </c>
      <c r="AV76" s="13" t="s">
        <v>47</v>
      </c>
      <c r="AW76" s="20">
        <v>600</v>
      </c>
      <c r="AX76" s="20">
        <v>900</v>
      </c>
      <c r="AY76" s="20">
        <v>1000</v>
      </c>
      <c r="AZ76" s="20">
        <v>1000</v>
      </c>
      <c r="BA76" s="20">
        <v>1000</v>
      </c>
      <c r="BB76" s="20">
        <v>1000</v>
      </c>
      <c r="BC76" s="20">
        <v>1000</v>
      </c>
      <c r="BD76" s="20">
        <v>900</v>
      </c>
      <c r="BE76" s="20">
        <v>-100</v>
      </c>
      <c r="BF76" s="20">
        <v>-100</v>
      </c>
      <c r="BS76" t="s">
        <v>96</v>
      </c>
      <c r="BT76" s="30">
        <v>0</v>
      </c>
      <c r="BU76" s="30">
        <v>0</v>
      </c>
      <c r="CH76" t="s">
        <v>96</v>
      </c>
      <c r="CI76" s="30">
        <v>-800</v>
      </c>
      <c r="CJ76" s="30">
        <v>-1100</v>
      </c>
    </row>
    <row r="77" spans="1:88" x14ac:dyDescent="0.25">
      <c r="A77" s="5" t="s">
        <v>468</v>
      </c>
      <c r="B77" s="13" t="s">
        <v>47</v>
      </c>
      <c r="C77" s="13" t="s">
        <v>47</v>
      </c>
      <c r="D77" s="13" t="s">
        <v>47</v>
      </c>
      <c r="E77" s="20">
        <v>307900</v>
      </c>
      <c r="F77" s="20">
        <v>306700</v>
      </c>
      <c r="G77" s="20">
        <v>306400</v>
      </c>
      <c r="H77" s="20">
        <v>306600</v>
      </c>
      <c r="I77" s="20">
        <v>305700</v>
      </c>
      <c r="J77" s="20">
        <v>304200</v>
      </c>
      <c r="K77" s="20">
        <v>304400</v>
      </c>
      <c r="L77" s="20">
        <v>200</v>
      </c>
      <c r="M77" s="20">
        <v>-1300</v>
      </c>
      <c r="N77" s="30"/>
      <c r="P77" s="5" t="s">
        <v>468</v>
      </c>
      <c r="Q77" s="13" t="s">
        <v>47</v>
      </c>
      <c r="R77" s="13" t="s">
        <v>47</v>
      </c>
      <c r="S77" s="13" t="s">
        <v>47</v>
      </c>
      <c r="T77" s="20">
        <v>49400</v>
      </c>
      <c r="U77" s="20">
        <v>53800</v>
      </c>
      <c r="V77" s="20">
        <v>53300</v>
      </c>
      <c r="W77" s="20">
        <v>53500</v>
      </c>
      <c r="X77" s="20">
        <v>53300</v>
      </c>
      <c r="Y77" s="20">
        <v>53200</v>
      </c>
      <c r="Z77" s="20">
        <v>53200</v>
      </c>
      <c r="AA77" s="20">
        <v>0</v>
      </c>
      <c r="AB77" s="20">
        <v>-100</v>
      </c>
      <c r="AE77" s="5" t="s">
        <v>468</v>
      </c>
      <c r="AF77" s="13" t="s">
        <v>47</v>
      </c>
      <c r="AG77" s="13" t="s">
        <v>47</v>
      </c>
      <c r="AH77" s="13" t="s">
        <v>47</v>
      </c>
      <c r="AI77" s="20">
        <v>156300</v>
      </c>
      <c r="AJ77" s="20">
        <v>155000</v>
      </c>
      <c r="AK77" s="20">
        <v>154900</v>
      </c>
      <c r="AL77" s="20">
        <v>154400</v>
      </c>
      <c r="AM77" s="20">
        <v>153700</v>
      </c>
      <c r="AN77" s="20">
        <v>152400</v>
      </c>
      <c r="AO77" s="20">
        <v>152600</v>
      </c>
      <c r="AP77" s="20">
        <v>200</v>
      </c>
      <c r="AQ77" s="20">
        <v>-1100</v>
      </c>
      <c r="AT77" s="5" t="s">
        <v>468</v>
      </c>
      <c r="AU77" s="13" t="s">
        <v>47</v>
      </c>
      <c r="AV77" s="13" t="s">
        <v>47</v>
      </c>
      <c r="AW77" s="13" t="s">
        <v>47</v>
      </c>
      <c r="AX77" s="20">
        <v>700</v>
      </c>
      <c r="AY77" s="20">
        <v>700</v>
      </c>
      <c r="AZ77" s="20">
        <v>800</v>
      </c>
      <c r="BA77" s="20">
        <v>800</v>
      </c>
      <c r="BB77" s="20">
        <v>800</v>
      </c>
      <c r="BC77" s="20">
        <v>900</v>
      </c>
      <c r="BD77" s="20">
        <v>900</v>
      </c>
      <c r="BE77" s="20">
        <v>0</v>
      </c>
      <c r="BF77" s="20">
        <v>100</v>
      </c>
      <c r="BT77" s="30"/>
      <c r="BU77" s="30"/>
      <c r="CI77" s="30"/>
      <c r="CJ77" s="30"/>
    </row>
    <row r="78" spans="1:88" x14ac:dyDescent="0.25">
      <c r="A78" s="5" t="s">
        <v>469</v>
      </c>
      <c r="B78" s="13" t="s">
        <v>47</v>
      </c>
      <c r="C78" s="13" t="s">
        <v>47</v>
      </c>
      <c r="D78" s="13" t="s">
        <v>47</v>
      </c>
      <c r="E78" s="13" t="s">
        <v>47</v>
      </c>
      <c r="F78" s="20">
        <v>307400</v>
      </c>
      <c r="G78" s="20">
        <v>305200</v>
      </c>
      <c r="H78" s="20">
        <v>307400</v>
      </c>
      <c r="I78" s="20">
        <v>307700</v>
      </c>
      <c r="J78" s="20">
        <v>305300</v>
      </c>
      <c r="K78" s="20">
        <v>306300</v>
      </c>
      <c r="L78" s="20">
        <v>1000</v>
      </c>
      <c r="M78" s="20">
        <v>-1400</v>
      </c>
      <c r="N78" s="30"/>
      <c r="P78" s="5" t="s">
        <v>469</v>
      </c>
      <c r="Q78" s="13" t="s">
        <v>47</v>
      </c>
      <c r="R78" s="13" t="s">
        <v>47</v>
      </c>
      <c r="S78" s="13" t="s">
        <v>47</v>
      </c>
      <c r="T78" s="13" t="s">
        <v>47</v>
      </c>
      <c r="U78" s="20">
        <v>50600</v>
      </c>
      <c r="V78" s="20">
        <v>48600</v>
      </c>
      <c r="W78" s="20">
        <v>49800</v>
      </c>
      <c r="X78" s="20">
        <v>49600</v>
      </c>
      <c r="Y78" s="20">
        <v>49100</v>
      </c>
      <c r="Z78" s="20">
        <v>49100</v>
      </c>
      <c r="AA78" s="20">
        <v>0</v>
      </c>
      <c r="AB78" s="20">
        <v>-500</v>
      </c>
      <c r="AE78" s="5" t="s">
        <v>469</v>
      </c>
      <c r="AF78" s="13" t="s">
        <v>47</v>
      </c>
      <c r="AG78" s="13" t="s">
        <v>47</v>
      </c>
      <c r="AH78" s="13" t="s">
        <v>47</v>
      </c>
      <c r="AI78" s="13" t="s">
        <v>47</v>
      </c>
      <c r="AJ78" s="20">
        <v>157100</v>
      </c>
      <c r="AK78" s="20">
        <v>159600</v>
      </c>
      <c r="AL78" s="20">
        <v>160100</v>
      </c>
      <c r="AM78" s="20">
        <v>160400</v>
      </c>
      <c r="AN78" s="20">
        <v>158700</v>
      </c>
      <c r="AO78" s="20">
        <v>159700</v>
      </c>
      <c r="AP78" s="20">
        <v>1000</v>
      </c>
      <c r="AQ78" s="20">
        <v>-700</v>
      </c>
      <c r="AT78" s="5" t="s">
        <v>469</v>
      </c>
      <c r="AU78" s="13" t="s">
        <v>47</v>
      </c>
      <c r="AV78" s="13" t="s">
        <v>47</v>
      </c>
      <c r="AW78" s="13" t="s">
        <v>47</v>
      </c>
      <c r="AX78" s="13" t="s">
        <v>47</v>
      </c>
      <c r="AY78" s="20">
        <v>800</v>
      </c>
      <c r="AZ78" s="20">
        <v>1000</v>
      </c>
      <c r="BA78" s="20">
        <v>1000</v>
      </c>
      <c r="BB78" s="20">
        <v>1100</v>
      </c>
      <c r="BC78" s="20">
        <v>1000</v>
      </c>
      <c r="BD78" s="20">
        <v>1000</v>
      </c>
      <c r="BE78" s="20">
        <v>0</v>
      </c>
      <c r="BF78" s="20">
        <v>-100</v>
      </c>
      <c r="BT78" s="30"/>
      <c r="BU78" s="30"/>
      <c r="CI78" s="30"/>
      <c r="CJ78" s="30"/>
    </row>
    <row r="79" spans="1:88" x14ac:dyDescent="0.25">
      <c r="A79" s="5" t="s">
        <v>470</v>
      </c>
      <c r="B79" s="13" t="s">
        <v>47</v>
      </c>
      <c r="C79" s="13" t="s">
        <v>47</v>
      </c>
      <c r="D79" s="13" t="s">
        <v>47</v>
      </c>
      <c r="E79" s="13" t="s">
        <v>47</v>
      </c>
      <c r="F79" s="13" t="s">
        <v>47</v>
      </c>
      <c r="G79" s="20">
        <v>331200</v>
      </c>
      <c r="H79" s="20">
        <v>344300</v>
      </c>
      <c r="I79" s="20">
        <v>347600</v>
      </c>
      <c r="J79" s="20">
        <v>343000</v>
      </c>
      <c r="K79" s="20">
        <v>345100</v>
      </c>
      <c r="L79" s="20">
        <v>2100</v>
      </c>
      <c r="M79" s="20">
        <v>-2500</v>
      </c>
      <c r="N79" s="30"/>
      <c r="P79" s="5" t="s">
        <v>470</v>
      </c>
      <c r="Q79" s="13" t="s">
        <v>47</v>
      </c>
      <c r="R79" s="13" t="s">
        <v>47</v>
      </c>
      <c r="S79" s="13" t="s">
        <v>47</v>
      </c>
      <c r="T79" s="13" t="s">
        <v>47</v>
      </c>
      <c r="U79" s="13" t="s">
        <v>47</v>
      </c>
      <c r="V79" s="20">
        <v>58600</v>
      </c>
      <c r="W79" s="20">
        <v>62000</v>
      </c>
      <c r="X79" s="20">
        <v>61700</v>
      </c>
      <c r="Y79" s="20">
        <v>60900</v>
      </c>
      <c r="Z79" s="20">
        <v>60800</v>
      </c>
      <c r="AA79" s="20">
        <v>-100</v>
      </c>
      <c r="AB79" s="20">
        <v>-900</v>
      </c>
      <c r="AE79" s="5" t="s">
        <v>470</v>
      </c>
      <c r="AF79" s="13" t="s">
        <v>47</v>
      </c>
      <c r="AG79" s="13" t="s">
        <v>47</v>
      </c>
      <c r="AH79" s="13" t="s">
        <v>47</v>
      </c>
      <c r="AI79" s="13" t="s">
        <v>47</v>
      </c>
      <c r="AJ79" s="13" t="s">
        <v>47</v>
      </c>
      <c r="AK79" s="20">
        <v>169600</v>
      </c>
      <c r="AL79" s="20">
        <v>180100</v>
      </c>
      <c r="AM79" s="20">
        <v>183900</v>
      </c>
      <c r="AN79" s="20">
        <v>180300</v>
      </c>
      <c r="AO79" s="20">
        <v>182400</v>
      </c>
      <c r="AP79" s="20">
        <v>2100</v>
      </c>
      <c r="AQ79" s="20">
        <v>-1500</v>
      </c>
      <c r="AT79" s="5" t="s">
        <v>470</v>
      </c>
      <c r="AU79" s="13" t="s">
        <v>47</v>
      </c>
      <c r="AV79" s="13" t="s">
        <v>47</v>
      </c>
      <c r="AW79" s="13" t="s">
        <v>47</v>
      </c>
      <c r="AX79" s="13" t="s">
        <v>47</v>
      </c>
      <c r="AY79" s="13" t="s">
        <v>47</v>
      </c>
      <c r="AZ79" s="20">
        <v>700</v>
      </c>
      <c r="BA79" s="20">
        <v>800</v>
      </c>
      <c r="BB79" s="20">
        <v>800</v>
      </c>
      <c r="BC79" s="20">
        <v>800</v>
      </c>
      <c r="BD79" s="20">
        <v>800</v>
      </c>
      <c r="BE79" s="20">
        <v>0</v>
      </c>
      <c r="BF79" s="20">
        <v>0</v>
      </c>
      <c r="BT79" s="30"/>
      <c r="BU79" s="30"/>
      <c r="CI79" s="30"/>
      <c r="CJ79" s="30"/>
    </row>
    <row r="80" spans="1:88" x14ac:dyDescent="0.25">
      <c r="A80" s="5" t="s">
        <v>471</v>
      </c>
      <c r="B80" s="13" t="s">
        <v>47</v>
      </c>
      <c r="C80" s="13" t="s">
        <v>47</v>
      </c>
      <c r="D80" s="13" t="s">
        <v>47</v>
      </c>
      <c r="E80" s="13" t="s">
        <v>47</v>
      </c>
      <c r="F80" s="13" t="s">
        <v>47</v>
      </c>
      <c r="G80" s="13" t="s">
        <v>47</v>
      </c>
      <c r="H80" s="20">
        <v>336600</v>
      </c>
      <c r="I80" s="20">
        <v>363200</v>
      </c>
      <c r="J80" s="20">
        <v>361200</v>
      </c>
      <c r="K80" s="20">
        <v>369700</v>
      </c>
      <c r="L80" s="20">
        <v>8500</v>
      </c>
      <c r="M80" s="20">
        <v>6500</v>
      </c>
      <c r="N80" s="30"/>
      <c r="P80" s="5" t="s">
        <v>471</v>
      </c>
      <c r="Q80" s="13" t="s">
        <v>47</v>
      </c>
      <c r="R80" s="13" t="s">
        <v>47</v>
      </c>
      <c r="S80" s="13" t="s">
        <v>47</v>
      </c>
      <c r="T80" s="13" t="s">
        <v>47</v>
      </c>
      <c r="U80" s="13" t="s">
        <v>47</v>
      </c>
      <c r="V80" s="13" t="s">
        <v>47</v>
      </c>
      <c r="W80" s="20">
        <v>76100</v>
      </c>
      <c r="X80" s="20">
        <v>74300</v>
      </c>
      <c r="Y80" s="20">
        <v>74300</v>
      </c>
      <c r="Z80" s="20">
        <v>74500</v>
      </c>
      <c r="AA80" s="20">
        <v>200</v>
      </c>
      <c r="AB80" s="20">
        <v>200</v>
      </c>
      <c r="AE80" s="5" t="s">
        <v>471</v>
      </c>
      <c r="AF80" s="13" t="s">
        <v>47</v>
      </c>
      <c r="AG80" s="13" t="s">
        <v>47</v>
      </c>
      <c r="AH80" s="13" t="s">
        <v>47</v>
      </c>
      <c r="AI80" s="13" t="s">
        <v>47</v>
      </c>
      <c r="AJ80" s="13" t="s">
        <v>47</v>
      </c>
      <c r="AK80" s="13" t="s">
        <v>47</v>
      </c>
      <c r="AL80" s="20">
        <v>152000</v>
      </c>
      <c r="AM80" s="20">
        <v>181800</v>
      </c>
      <c r="AN80" s="20">
        <v>179900</v>
      </c>
      <c r="AO80" s="20">
        <v>188100</v>
      </c>
      <c r="AP80" s="20">
        <v>8200</v>
      </c>
      <c r="AQ80" s="20">
        <v>6300</v>
      </c>
      <c r="AT80" s="5" t="s">
        <v>471</v>
      </c>
      <c r="AU80" s="13" t="s">
        <v>47</v>
      </c>
      <c r="AV80" s="13" t="s">
        <v>47</v>
      </c>
      <c r="AW80" s="13" t="s">
        <v>47</v>
      </c>
      <c r="AX80" s="13" t="s">
        <v>47</v>
      </c>
      <c r="AY80" s="13" t="s">
        <v>47</v>
      </c>
      <c r="AZ80" s="13" t="s">
        <v>47</v>
      </c>
      <c r="BA80" s="20">
        <v>400</v>
      </c>
      <c r="BB80" s="20">
        <v>400</v>
      </c>
      <c r="BC80" s="20">
        <v>400</v>
      </c>
      <c r="BD80" s="20">
        <v>400</v>
      </c>
      <c r="BE80" s="20">
        <v>0</v>
      </c>
      <c r="BF80" s="20">
        <v>0</v>
      </c>
      <c r="BT80" s="30"/>
      <c r="BU80" s="30"/>
      <c r="CI80" s="30"/>
      <c r="CJ80" s="30"/>
    </row>
    <row r="81" spans="1:88" x14ac:dyDescent="0.25">
      <c r="A81" s="5" t="s">
        <v>472</v>
      </c>
      <c r="B81" s="13" t="s">
        <v>47</v>
      </c>
      <c r="C81" s="13" t="s">
        <v>47</v>
      </c>
      <c r="D81" s="13" t="s">
        <v>47</v>
      </c>
      <c r="E81" s="13" t="s">
        <v>47</v>
      </c>
      <c r="F81" s="13" t="s">
        <v>47</v>
      </c>
      <c r="G81" s="13" t="s">
        <v>47</v>
      </c>
      <c r="H81" s="13" t="s">
        <v>47</v>
      </c>
      <c r="I81" s="20">
        <v>346900</v>
      </c>
      <c r="J81" s="20">
        <v>372200</v>
      </c>
      <c r="K81" s="20">
        <v>383700</v>
      </c>
      <c r="L81" s="20">
        <v>11500</v>
      </c>
      <c r="M81" s="20">
        <v>36800</v>
      </c>
      <c r="N81" s="30"/>
      <c r="P81" s="5" t="s">
        <v>472</v>
      </c>
      <c r="Q81" s="13" t="s">
        <v>47</v>
      </c>
      <c r="R81" s="13" t="s">
        <v>47</v>
      </c>
      <c r="S81" s="13" t="s">
        <v>47</v>
      </c>
      <c r="T81" s="13" t="s">
        <v>47</v>
      </c>
      <c r="U81" s="13" t="s">
        <v>47</v>
      </c>
      <c r="V81" s="13" t="s">
        <v>47</v>
      </c>
      <c r="W81" s="13" t="s">
        <v>47</v>
      </c>
      <c r="X81" s="20">
        <v>77000</v>
      </c>
      <c r="Y81" s="20">
        <v>78400</v>
      </c>
      <c r="Z81" s="20">
        <v>78300</v>
      </c>
      <c r="AA81" s="20">
        <v>-100</v>
      </c>
      <c r="AB81" s="20">
        <v>1300</v>
      </c>
      <c r="AE81" s="5" t="s">
        <v>472</v>
      </c>
      <c r="AF81" s="13" t="s">
        <v>47</v>
      </c>
      <c r="AG81" s="13" t="s">
        <v>47</v>
      </c>
      <c r="AH81" s="13" t="s">
        <v>47</v>
      </c>
      <c r="AI81" s="13" t="s">
        <v>47</v>
      </c>
      <c r="AJ81" s="13" t="s">
        <v>47</v>
      </c>
      <c r="AK81" s="13" t="s">
        <v>47</v>
      </c>
      <c r="AL81" s="13" t="s">
        <v>47</v>
      </c>
      <c r="AM81" s="20">
        <v>154500</v>
      </c>
      <c r="AN81" s="20">
        <v>179300</v>
      </c>
      <c r="AO81" s="20">
        <v>190800</v>
      </c>
      <c r="AP81" s="20">
        <v>11500</v>
      </c>
      <c r="AQ81" s="20">
        <v>36300</v>
      </c>
      <c r="AT81" s="5" t="s">
        <v>472</v>
      </c>
      <c r="AU81" s="13" t="s">
        <v>47</v>
      </c>
      <c r="AV81" s="13" t="s">
        <v>47</v>
      </c>
      <c r="AW81" s="13" t="s">
        <v>47</v>
      </c>
      <c r="AX81" s="13" t="s">
        <v>47</v>
      </c>
      <c r="AY81" s="13" t="s">
        <v>47</v>
      </c>
      <c r="AZ81" s="13" t="s">
        <v>47</v>
      </c>
      <c r="BA81" s="13" t="s">
        <v>47</v>
      </c>
      <c r="BB81" s="20">
        <v>300</v>
      </c>
      <c r="BC81" s="20">
        <v>200</v>
      </c>
      <c r="BD81" s="20">
        <v>300</v>
      </c>
      <c r="BE81" s="20">
        <v>100</v>
      </c>
      <c r="BF81" s="20">
        <v>0</v>
      </c>
      <c r="BT81" s="30"/>
      <c r="BU81" s="30"/>
      <c r="CI81" s="30"/>
      <c r="CJ81" s="30"/>
    </row>
    <row r="82" spans="1:88" x14ac:dyDescent="0.25">
      <c r="A82" s="5" t="s">
        <v>473</v>
      </c>
      <c r="B82" s="13" t="s">
        <v>47</v>
      </c>
      <c r="C82" s="13" t="s">
        <v>47</v>
      </c>
      <c r="D82" s="13" t="s">
        <v>47</v>
      </c>
      <c r="E82" s="13" t="s">
        <v>47</v>
      </c>
      <c r="F82" s="13" t="s">
        <v>47</v>
      </c>
      <c r="G82" s="13" t="s">
        <v>47</v>
      </c>
      <c r="H82" s="13" t="s">
        <v>47</v>
      </c>
      <c r="I82" s="13" t="s">
        <v>47</v>
      </c>
      <c r="J82" s="20">
        <v>383900</v>
      </c>
      <c r="K82" s="20">
        <v>396000</v>
      </c>
      <c r="L82" s="20">
        <v>12100</v>
      </c>
      <c r="M82" s="13" t="s">
        <v>47</v>
      </c>
      <c r="N82" s="30"/>
      <c r="P82" s="5" t="s">
        <v>473</v>
      </c>
      <c r="Q82" s="13" t="s">
        <v>47</v>
      </c>
      <c r="R82" s="13" t="s">
        <v>47</v>
      </c>
      <c r="S82" s="13" t="s">
        <v>47</v>
      </c>
      <c r="T82" s="13" t="s">
        <v>47</v>
      </c>
      <c r="U82" s="13" t="s">
        <v>47</v>
      </c>
      <c r="V82" s="13" t="s">
        <v>47</v>
      </c>
      <c r="W82" s="13" t="s">
        <v>47</v>
      </c>
      <c r="X82" s="13" t="s">
        <v>47</v>
      </c>
      <c r="Y82" s="20">
        <v>94100</v>
      </c>
      <c r="Z82" s="20">
        <v>93700</v>
      </c>
      <c r="AA82" s="20">
        <v>-400</v>
      </c>
      <c r="AB82" s="13" t="s">
        <v>47</v>
      </c>
      <c r="AE82" s="5" t="s">
        <v>473</v>
      </c>
      <c r="AF82" s="13" t="s">
        <v>47</v>
      </c>
      <c r="AG82" s="13" t="s">
        <v>47</v>
      </c>
      <c r="AH82" s="13" t="s">
        <v>47</v>
      </c>
      <c r="AI82" s="13" t="s">
        <v>47</v>
      </c>
      <c r="AJ82" s="13" t="s">
        <v>47</v>
      </c>
      <c r="AK82" s="13" t="s">
        <v>47</v>
      </c>
      <c r="AL82" s="13" t="s">
        <v>47</v>
      </c>
      <c r="AM82" s="13" t="s">
        <v>47</v>
      </c>
      <c r="AN82" s="20">
        <v>176700</v>
      </c>
      <c r="AO82" s="20">
        <v>190300</v>
      </c>
      <c r="AP82" s="20">
        <v>13600</v>
      </c>
      <c r="AQ82" s="13" t="s">
        <v>47</v>
      </c>
      <c r="AT82" s="5" t="s">
        <v>473</v>
      </c>
      <c r="AU82" s="13" t="s">
        <v>47</v>
      </c>
      <c r="AV82" s="13" t="s">
        <v>47</v>
      </c>
      <c r="AW82" s="13" t="s">
        <v>47</v>
      </c>
      <c r="AX82" s="13" t="s">
        <v>47</v>
      </c>
      <c r="AY82" s="13" t="s">
        <v>47</v>
      </c>
      <c r="AZ82" s="13" t="s">
        <v>47</v>
      </c>
      <c r="BA82" s="13" t="s">
        <v>47</v>
      </c>
      <c r="BB82" s="13" t="s">
        <v>47</v>
      </c>
      <c r="BC82" s="20">
        <v>200</v>
      </c>
      <c r="BD82" s="20">
        <v>100</v>
      </c>
      <c r="BE82" s="20">
        <v>-100</v>
      </c>
      <c r="BF82" s="13" t="s">
        <v>47</v>
      </c>
      <c r="BT82" s="30"/>
      <c r="BU82" s="30"/>
      <c r="CI82" s="30"/>
      <c r="CJ82" s="30"/>
    </row>
    <row r="83" spans="1:88" x14ac:dyDescent="0.25">
      <c r="A83" s="8" t="s">
        <v>474</v>
      </c>
      <c r="B83" s="12" t="s">
        <v>47</v>
      </c>
      <c r="C83" s="12" t="s">
        <v>47</v>
      </c>
      <c r="D83" s="12" t="s">
        <v>47</v>
      </c>
      <c r="E83" s="12" t="s">
        <v>47</v>
      </c>
      <c r="F83" s="12" t="s">
        <v>47</v>
      </c>
      <c r="G83" s="12" t="s">
        <v>47</v>
      </c>
      <c r="H83" s="12" t="s">
        <v>47</v>
      </c>
      <c r="I83" s="12" t="s">
        <v>47</v>
      </c>
      <c r="J83" s="12" t="s">
        <v>47</v>
      </c>
      <c r="K83" s="21">
        <v>466300</v>
      </c>
      <c r="L83" s="12" t="s">
        <v>47</v>
      </c>
      <c r="M83" s="12" t="s">
        <v>47</v>
      </c>
      <c r="N83" s="30"/>
      <c r="P83" s="8" t="s">
        <v>474</v>
      </c>
      <c r="Q83" s="12" t="s">
        <v>47</v>
      </c>
      <c r="R83" s="12" t="s">
        <v>47</v>
      </c>
      <c r="S83" s="12" t="s">
        <v>47</v>
      </c>
      <c r="T83" s="12" t="s">
        <v>47</v>
      </c>
      <c r="U83" s="12" t="s">
        <v>47</v>
      </c>
      <c r="V83" s="12" t="s">
        <v>47</v>
      </c>
      <c r="W83" s="12" t="s">
        <v>47</v>
      </c>
      <c r="X83" s="12" t="s">
        <v>47</v>
      </c>
      <c r="Y83" s="12" t="s">
        <v>47</v>
      </c>
      <c r="Z83" s="21">
        <v>121900</v>
      </c>
      <c r="AA83" s="12" t="s">
        <v>47</v>
      </c>
      <c r="AB83" s="12" t="s">
        <v>47</v>
      </c>
      <c r="AE83" s="8" t="s">
        <v>474</v>
      </c>
      <c r="AF83" s="12" t="s">
        <v>47</v>
      </c>
      <c r="AG83" s="12" t="s">
        <v>47</v>
      </c>
      <c r="AH83" s="12" t="s">
        <v>47</v>
      </c>
      <c r="AI83" s="12" t="s">
        <v>47</v>
      </c>
      <c r="AJ83" s="12" t="s">
        <v>47</v>
      </c>
      <c r="AK83" s="12" t="s">
        <v>47</v>
      </c>
      <c r="AL83" s="12" t="s">
        <v>47</v>
      </c>
      <c r="AM83" s="12" t="s">
        <v>47</v>
      </c>
      <c r="AN83" s="12" t="s">
        <v>47</v>
      </c>
      <c r="AO83" s="21">
        <v>212300</v>
      </c>
      <c r="AP83" s="12" t="s">
        <v>47</v>
      </c>
      <c r="AQ83" s="12" t="s">
        <v>47</v>
      </c>
      <c r="AR83" s="30"/>
      <c r="AT83" s="8" t="s">
        <v>474</v>
      </c>
      <c r="AU83" s="12" t="s">
        <v>47</v>
      </c>
      <c r="AV83" s="12" t="s">
        <v>47</v>
      </c>
      <c r="AW83" s="12" t="s">
        <v>47</v>
      </c>
      <c r="AX83" s="12" t="s">
        <v>47</v>
      </c>
      <c r="AY83" s="12" t="s">
        <v>47</v>
      </c>
      <c r="AZ83" s="12" t="s">
        <v>47</v>
      </c>
      <c r="BA83" s="12" t="s">
        <v>47</v>
      </c>
      <c r="BB83" s="12" t="s">
        <v>47</v>
      </c>
      <c r="BC83" s="12" t="s">
        <v>47</v>
      </c>
      <c r="BD83" s="21">
        <v>600</v>
      </c>
      <c r="BE83" s="12" t="s">
        <v>47</v>
      </c>
      <c r="BF83" s="12" t="s">
        <v>47</v>
      </c>
      <c r="BT83" s="30"/>
      <c r="BU83" s="30"/>
      <c r="CI83" s="30"/>
      <c r="CJ83" s="30"/>
    </row>
    <row r="84" spans="1:88" x14ac:dyDescent="0.25">
      <c r="K84" s="27" t="s">
        <v>96</v>
      </c>
      <c r="L84" s="28">
        <v>36200</v>
      </c>
      <c r="M84" s="28">
        <v>38900</v>
      </c>
      <c r="Z84" s="27" t="s">
        <v>96</v>
      </c>
      <c r="AA84" s="28">
        <v>-400</v>
      </c>
      <c r="AB84" s="28">
        <v>-200</v>
      </c>
      <c r="AO84" s="27" t="s">
        <v>96</v>
      </c>
      <c r="AP84" s="28">
        <v>37400</v>
      </c>
      <c r="AQ84" s="28">
        <v>40300</v>
      </c>
      <c r="BD84" s="27" t="s">
        <v>96</v>
      </c>
      <c r="BE84" s="28">
        <v>-100</v>
      </c>
      <c r="BF84" s="28">
        <v>-100</v>
      </c>
      <c r="BT84" s="30"/>
      <c r="BU84" s="30"/>
      <c r="CI84" s="30"/>
      <c r="CJ84" s="30"/>
    </row>
    <row r="85" spans="1:88" ht="21" x14ac:dyDescent="0.35">
      <c r="A85" s="16"/>
      <c r="B85" s="16"/>
      <c r="C85" s="375" t="s">
        <v>55</v>
      </c>
      <c r="D85" s="375"/>
      <c r="E85" s="375"/>
      <c r="F85" s="375"/>
      <c r="G85" s="375"/>
      <c r="H85" s="375"/>
      <c r="I85" s="375"/>
      <c r="J85" s="375"/>
      <c r="K85" s="375"/>
      <c r="P85" s="16"/>
      <c r="Q85" s="16"/>
      <c r="R85" s="375" t="s">
        <v>66</v>
      </c>
      <c r="S85" s="375"/>
      <c r="T85" s="375"/>
      <c r="U85" s="375"/>
      <c r="V85" s="375"/>
      <c r="W85" s="375"/>
      <c r="X85" s="375"/>
      <c r="Y85" s="375"/>
      <c r="Z85" s="375"/>
      <c r="AE85" s="16"/>
      <c r="AF85" s="16"/>
      <c r="AG85" s="375" t="s">
        <v>77</v>
      </c>
      <c r="AH85" s="375"/>
      <c r="AI85" s="375"/>
      <c r="AJ85" s="375"/>
      <c r="AK85" s="375"/>
      <c r="AL85" s="375"/>
      <c r="AM85" s="375"/>
      <c r="AN85" s="375"/>
      <c r="AO85" s="375"/>
      <c r="AT85" s="16"/>
      <c r="AU85" s="16"/>
      <c r="AV85" s="375" t="s">
        <v>111</v>
      </c>
      <c r="AW85" s="375"/>
      <c r="AX85" s="375"/>
      <c r="AY85" s="375"/>
      <c r="AZ85" s="375"/>
      <c r="BA85" s="375"/>
      <c r="BB85" s="375"/>
      <c r="BC85" s="375"/>
      <c r="BD85" s="375"/>
      <c r="BI85" s="16"/>
      <c r="BJ85" s="16"/>
      <c r="BK85" s="375" t="s">
        <v>87</v>
      </c>
      <c r="BL85" s="375"/>
      <c r="BM85" s="375"/>
      <c r="BN85" s="375"/>
      <c r="BO85" s="375"/>
      <c r="BP85" s="375"/>
      <c r="BQ85" s="375"/>
      <c r="BR85" s="375"/>
      <c r="BS85" s="375"/>
      <c r="BX85" s="16"/>
      <c r="BY85" s="16"/>
      <c r="BZ85" s="375" t="s">
        <v>93</v>
      </c>
      <c r="CA85" s="375"/>
      <c r="CB85" s="375"/>
      <c r="CC85" s="375"/>
      <c r="CD85" s="375"/>
      <c r="CE85" s="375"/>
      <c r="CF85" s="375"/>
      <c r="CG85" s="375"/>
      <c r="CH85" s="375"/>
    </row>
    <row r="87" spans="1:88" x14ac:dyDescent="0.25">
      <c r="A87" s="22"/>
      <c r="B87" s="397" t="s">
        <v>99</v>
      </c>
      <c r="C87" s="398"/>
      <c r="D87" s="398"/>
      <c r="E87" s="398"/>
      <c r="F87" s="398"/>
      <c r="G87" s="398"/>
      <c r="H87" s="398"/>
      <c r="I87" s="398"/>
      <c r="J87" s="398"/>
      <c r="K87" s="399"/>
      <c r="L87" s="6" t="s">
        <v>56</v>
      </c>
      <c r="M87" s="6" t="s">
        <v>56</v>
      </c>
      <c r="P87" s="22"/>
      <c r="Q87" s="397" t="s">
        <v>99</v>
      </c>
      <c r="R87" s="398"/>
      <c r="S87" s="398"/>
      <c r="T87" s="398"/>
      <c r="U87" s="398"/>
      <c r="V87" s="398"/>
      <c r="W87" s="398"/>
      <c r="X87" s="398"/>
      <c r="Y87" s="398"/>
      <c r="Z87" s="399"/>
      <c r="AA87" s="6" t="s">
        <v>117</v>
      </c>
      <c r="AB87" s="6" t="s">
        <v>117</v>
      </c>
      <c r="AE87" s="22"/>
      <c r="AF87" s="397" t="s">
        <v>99</v>
      </c>
      <c r="AG87" s="398"/>
      <c r="AH87" s="398"/>
      <c r="AI87" s="398"/>
      <c r="AJ87" s="398"/>
      <c r="AK87" s="398"/>
      <c r="AL87" s="398"/>
      <c r="AM87" s="398"/>
      <c r="AN87" s="398"/>
      <c r="AO87" s="399"/>
      <c r="AP87" s="6" t="s">
        <v>117</v>
      </c>
      <c r="AQ87" s="6" t="s">
        <v>117</v>
      </c>
      <c r="AT87" s="22"/>
      <c r="AU87" s="397" t="s">
        <v>99</v>
      </c>
      <c r="AV87" s="398"/>
      <c r="AW87" s="398"/>
      <c r="AX87" s="398"/>
      <c r="AY87" s="398"/>
      <c r="AZ87" s="398"/>
      <c r="BA87" s="398"/>
      <c r="BB87" s="398"/>
      <c r="BC87" s="398"/>
      <c r="BD87" s="399"/>
      <c r="BE87" s="6" t="s">
        <v>117</v>
      </c>
      <c r="BF87" s="6" t="s">
        <v>117</v>
      </c>
      <c r="BI87" s="22"/>
      <c r="BJ87" s="397" t="s">
        <v>99</v>
      </c>
      <c r="BK87" s="398"/>
      <c r="BL87" s="398"/>
      <c r="BM87" s="398"/>
      <c r="BN87" s="398"/>
      <c r="BO87" s="398"/>
      <c r="BP87" s="398"/>
      <c r="BQ87" s="398"/>
      <c r="BR87" s="398"/>
      <c r="BS87" s="399"/>
      <c r="BT87" s="6" t="s">
        <v>117</v>
      </c>
      <c r="BU87" s="6" t="s">
        <v>117</v>
      </c>
      <c r="BX87" s="22"/>
      <c r="BY87" s="397" t="s">
        <v>99</v>
      </c>
      <c r="BZ87" s="398"/>
      <c r="CA87" s="398"/>
      <c r="CB87" s="398"/>
      <c r="CC87" s="398"/>
      <c r="CD87" s="398"/>
      <c r="CE87" s="398"/>
      <c r="CF87" s="398"/>
      <c r="CG87" s="398"/>
      <c r="CH87" s="399"/>
      <c r="CI87" s="6" t="s">
        <v>117</v>
      </c>
      <c r="CJ87" s="6" t="s">
        <v>117</v>
      </c>
    </row>
    <row r="88" spans="1:88" x14ac:dyDescent="0.25">
      <c r="A88" s="17"/>
      <c r="B88" s="400"/>
      <c r="C88" s="401"/>
      <c r="D88" s="401"/>
      <c r="E88" s="401"/>
      <c r="F88" s="401"/>
      <c r="G88" s="401"/>
      <c r="H88" s="401"/>
      <c r="I88" s="401"/>
      <c r="J88" s="401"/>
      <c r="K88" s="402"/>
      <c r="L88" s="9" t="s">
        <v>57</v>
      </c>
      <c r="M88" s="9" t="s">
        <v>57</v>
      </c>
      <c r="P88" s="17"/>
      <c r="Q88" s="400"/>
      <c r="R88" s="401"/>
      <c r="S88" s="401"/>
      <c r="T88" s="401"/>
      <c r="U88" s="401"/>
      <c r="V88" s="401"/>
      <c r="W88" s="401"/>
      <c r="X88" s="401"/>
      <c r="Y88" s="401"/>
      <c r="Z88" s="402"/>
      <c r="AA88" s="9" t="s">
        <v>58</v>
      </c>
      <c r="AB88" s="9" t="s">
        <v>58</v>
      </c>
      <c r="AE88" s="17"/>
      <c r="AF88" s="400"/>
      <c r="AG88" s="401"/>
      <c r="AH88" s="401"/>
      <c r="AI88" s="401"/>
      <c r="AJ88" s="401"/>
      <c r="AK88" s="401"/>
      <c r="AL88" s="401"/>
      <c r="AM88" s="401"/>
      <c r="AN88" s="401"/>
      <c r="AO88" s="402"/>
      <c r="AP88" s="9" t="s">
        <v>58</v>
      </c>
      <c r="AQ88" s="9" t="s">
        <v>58</v>
      </c>
      <c r="AT88" s="17"/>
      <c r="AU88" s="400"/>
      <c r="AV88" s="401"/>
      <c r="AW88" s="401"/>
      <c r="AX88" s="401"/>
      <c r="AY88" s="401"/>
      <c r="AZ88" s="401"/>
      <c r="BA88" s="401"/>
      <c r="BB88" s="401"/>
      <c r="BC88" s="401"/>
      <c r="BD88" s="402"/>
      <c r="BE88" s="9" t="s">
        <v>58</v>
      </c>
      <c r="BF88" s="9" t="s">
        <v>58</v>
      </c>
      <c r="BI88" s="17"/>
      <c r="BJ88" s="400"/>
      <c r="BK88" s="401"/>
      <c r="BL88" s="401"/>
      <c r="BM88" s="401"/>
      <c r="BN88" s="401"/>
      <c r="BO88" s="401"/>
      <c r="BP88" s="401"/>
      <c r="BQ88" s="401"/>
      <c r="BR88" s="401"/>
      <c r="BS88" s="402"/>
      <c r="BT88" s="9" t="s">
        <v>58</v>
      </c>
      <c r="BU88" s="9" t="s">
        <v>58</v>
      </c>
      <c r="BX88" s="17"/>
      <c r="BY88" s="400"/>
      <c r="BZ88" s="401"/>
      <c r="CA88" s="401"/>
      <c r="CB88" s="401"/>
      <c r="CC88" s="401"/>
      <c r="CD88" s="401"/>
      <c r="CE88" s="401"/>
      <c r="CF88" s="401"/>
      <c r="CG88" s="401"/>
      <c r="CH88" s="402"/>
      <c r="CI88" s="9" t="s">
        <v>58</v>
      </c>
      <c r="CJ88" s="9" t="s">
        <v>58</v>
      </c>
    </row>
    <row r="89" spans="1:88" x14ac:dyDescent="0.25">
      <c r="A89" s="9" t="s">
        <v>9</v>
      </c>
      <c r="B89" s="17"/>
      <c r="C89" s="17"/>
      <c r="D89" s="17"/>
      <c r="E89" s="17"/>
      <c r="F89" s="17"/>
      <c r="G89" s="17"/>
      <c r="H89" s="17"/>
      <c r="I89" s="17"/>
      <c r="J89" s="17"/>
      <c r="K89" s="17"/>
      <c r="L89" s="9" t="s">
        <v>58</v>
      </c>
      <c r="M89" s="9" t="s">
        <v>58</v>
      </c>
      <c r="P89" s="9" t="s">
        <v>9</v>
      </c>
      <c r="Q89" s="17"/>
      <c r="R89" s="17"/>
      <c r="S89" s="17"/>
      <c r="T89" s="17"/>
      <c r="U89" s="17"/>
      <c r="V89" s="17"/>
      <c r="W89" s="17"/>
      <c r="X89" s="17"/>
      <c r="Y89" s="17"/>
      <c r="Z89" s="17"/>
      <c r="AA89" s="9" t="s">
        <v>118</v>
      </c>
      <c r="AB89" s="9" t="s">
        <v>119</v>
      </c>
      <c r="AE89" s="9" t="s">
        <v>9</v>
      </c>
      <c r="AF89" s="17"/>
      <c r="AG89" s="17"/>
      <c r="AH89" s="17"/>
      <c r="AI89" s="17"/>
      <c r="AJ89" s="17"/>
      <c r="AK89" s="17"/>
      <c r="AL89" s="17"/>
      <c r="AM89" s="17"/>
      <c r="AN89" s="17"/>
      <c r="AO89" s="17"/>
      <c r="AP89" s="9" t="s">
        <v>118</v>
      </c>
      <c r="AQ89" s="9" t="s">
        <v>119</v>
      </c>
      <c r="AT89" s="9" t="s">
        <v>9</v>
      </c>
      <c r="AU89" s="17"/>
      <c r="AV89" s="17"/>
      <c r="AW89" s="17"/>
      <c r="AX89" s="17"/>
      <c r="AY89" s="17"/>
      <c r="AZ89" s="17"/>
      <c r="BA89" s="17"/>
      <c r="BB89" s="17"/>
      <c r="BC89" s="17"/>
      <c r="BD89" s="17"/>
      <c r="BE89" s="9" t="s">
        <v>118</v>
      </c>
      <c r="BF89" s="9" t="s">
        <v>119</v>
      </c>
      <c r="BI89" s="9" t="s">
        <v>9</v>
      </c>
      <c r="BJ89" s="17"/>
      <c r="BK89" s="17"/>
      <c r="BL89" s="17"/>
      <c r="BM89" s="17"/>
      <c r="BN89" s="17"/>
      <c r="BO89" s="17"/>
      <c r="BP89" s="17"/>
      <c r="BQ89" s="17"/>
      <c r="BR89" s="17"/>
      <c r="BS89" s="17"/>
      <c r="BT89" s="9" t="s">
        <v>118</v>
      </c>
      <c r="BU89" s="9" t="s">
        <v>119</v>
      </c>
      <c r="BX89" s="9" t="s">
        <v>9</v>
      </c>
      <c r="BY89" s="17"/>
      <c r="BZ89" s="17"/>
      <c r="CA89" s="17"/>
      <c r="CB89" s="17"/>
      <c r="CC89" s="17"/>
      <c r="CD89" s="17"/>
      <c r="CE89" s="17"/>
      <c r="CF89" s="17"/>
      <c r="CG89" s="17"/>
      <c r="CH89" s="17"/>
      <c r="CI89" s="9" t="s">
        <v>118</v>
      </c>
      <c r="CJ89" s="9" t="s">
        <v>119</v>
      </c>
    </row>
    <row r="90" spans="1:88" ht="26.25" customHeight="1" x14ac:dyDescent="0.25">
      <c r="A90" s="38" t="s">
        <v>49</v>
      </c>
      <c r="B90" s="9">
        <v>2014</v>
      </c>
      <c r="C90" s="9">
        <v>2015</v>
      </c>
      <c r="D90" s="9">
        <v>2016</v>
      </c>
      <c r="E90" s="9">
        <v>2017</v>
      </c>
      <c r="F90" s="9">
        <v>2018</v>
      </c>
      <c r="G90" s="9">
        <v>2019</v>
      </c>
      <c r="H90" s="9">
        <v>2020</v>
      </c>
      <c r="I90" s="9">
        <v>2021</v>
      </c>
      <c r="J90" s="9">
        <v>2022</v>
      </c>
      <c r="K90" s="9">
        <v>2023</v>
      </c>
      <c r="L90" s="9" t="s">
        <v>61</v>
      </c>
      <c r="M90" s="9" t="s">
        <v>59</v>
      </c>
      <c r="P90" s="38" t="s">
        <v>49</v>
      </c>
      <c r="Q90" s="9">
        <v>2014</v>
      </c>
      <c r="R90" s="9">
        <v>2015</v>
      </c>
      <c r="S90" s="9">
        <v>2016</v>
      </c>
      <c r="T90" s="9">
        <v>2017</v>
      </c>
      <c r="U90" s="9">
        <v>2018</v>
      </c>
      <c r="V90" s="9">
        <v>2019</v>
      </c>
      <c r="W90" s="9">
        <v>2020</v>
      </c>
      <c r="X90" s="9">
        <v>2021</v>
      </c>
      <c r="Y90" s="9">
        <v>2022</v>
      </c>
      <c r="Z90" s="9">
        <v>2023</v>
      </c>
      <c r="AA90" s="9" t="s">
        <v>60</v>
      </c>
      <c r="AB90" s="9" t="s">
        <v>60</v>
      </c>
      <c r="AE90" s="38" t="s">
        <v>49</v>
      </c>
      <c r="AF90" s="9">
        <v>2014</v>
      </c>
      <c r="AG90" s="9">
        <v>2015</v>
      </c>
      <c r="AH90" s="9">
        <v>2016</v>
      </c>
      <c r="AI90" s="9">
        <v>2017</v>
      </c>
      <c r="AJ90" s="9">
        <v>2018</v>
      </c>
      <c r="AK90" s="9">
        <v>2019</v>
      </c>
      <c r="AL90" s="9">
        <v>2020</v>
      </c>
      <c r="AM90" s="9">
        <v>2021</v>
      </c>
      <c r="AN90" s="9">
        <v>2022</v>
      </c>
      <c r="AO90" s="9">
        <v>2023</v>
      </c>
      <c r="AP90" s="9" t="s">
        <v>60</v>
      </c>
      <c r="AQ90" s="9" t="s">
        <v>60</v>
      </c>
      <c r="AT90" s="38" t="s">
        <v>49</v>
      </c>
      <c r="AU90" s="9">
        <v>2014</v>
      </c>
      <c r="AV90" s="9">
        <v>2015</v>
      </c>
      <c r="AW90" s="9">
        <v>2016</v>
      </c>
      <c r="AX90" s="9">
        <v>2017</v>
      </c>
      <c r="AY90" s="9">
        <v>2018</v>
      </c>
      <c r="AZ90" s="9">
        <v>2019</v>
      </c>
      <c r="BA90" s="9">
        <v>2020</v>
      </c>
      <c r="BB90" s="9">
        <v>2021</v>
      </c>
      <c r="BC90" s="9">
        <v>2022</v>
      </c>
      <c r="BD90" s="9">
        <v>2023</v>
      </c>
      <c r="BE90" s="9" t="s">
        <v>60</v>
      </c>
      <c r="BF90" s="9" t="s">
        <v>60</v>
      </c>
      <c r="BI90" s="38" t="s">
        <v>49</v>
      </c>
      <c r="BJ90" s="9">
        <v>2014</v>
      </c>
      <c r="BK90" s="9">
        <v>2015</v>
      </c>
      <c r="BL90" s="9">
        <v>2016</v>
      </c>
      <c r="BM90" s="9">
        <v>2017</v>
      </c>
      <c r="BN90" s="9">
        <v>2018</v>
      </c>
      <c r="BO90" s="9">
        <v>2019</v>
      </c>
      <c r="BP90" s="9">
        <v>2020</v>
      </c>
      <c r="BQ90" s="9">
        <v>2021</v>
      </c>
      <c r="BR90" s="9">
        <v>2022</v>
      </c>
      <c r="BS90" s="9">
        <v>2023</v>
      </c>
      <c r="BT90" s="9" t="s">
        <v>60</v>
      </c>
      <c r="BU90" s="9" t="s">
        <v>60</v>
      </c>
      <c r="BX90" s="38" t="s">
        <v>49</v>
      </c>
      <c r="BY90" s="9">
        <v>2014</v>
      </c>
      <c r="BZ90" s="9">
        <v>2015</v>
      </c>
      <c r="CA90" s="9">
        <v>2016</v>
      </c>
      <c r="CB90" s="9">
        <v>2017</v>
      </c>
      <c r="CC90" s="9">
        <v>2018</v>
      </c>
      <c r="CD90" s="9">
        <v>2019</v>
      </c>
      <c r="CE90" s="9">
        <v>2020</v>
      </c>
      <c r="CF90" s="9">
        <v>2021</v>
      </c>
      <c r="CG90" s="9">
        <v>2022</v>
      </c>
      <c r="CH90" s="9">
        <v>2023</v>
      </c>
      <c r="CI90" s="9" t="s">
        <v>60</v>
      </c>
      <c r="CJ90" s="9" t="s">
        <v>60</v>
      </c>
    </row>
    <row r="91" spans="1:88" x14ac:dyDescent="0.25">
      <c r="A91" s="38" t="s">
        <v>50</v>
      </c>
      <c r="B91" s="3"/>
      <c r="C91" s="3"/>
      <c r="D91" s="3"/>
      <c r="E91" s="3"/>
      <c r="F91" s="3"/>
      <c r="G91" s="3"/>
      <c r="H91" s="3"/>
      <c r="I91" s="3"/>
      <c r="J91" s="3"/>
      <c r="K91" s="3"/>
      <c r="L91" s="38" t="s">
        <v>60</v>
      </c>
      <c r="M91" s="38" t="s">
        <v>60</v>
      </c>
      <c r="P91" s="38"/>
      <c r="Q91" s="3"/>
      <c r="R91" s="3"/>
      <c r="S91" s="3"/>
      <c r="T91" s="3"/>
      <c r="U91" s="3"/>
      <c r="V91" s="3"/>
      <c r="W91" s="3"/>
      <c r="X91" s="3"/>
      <c r="Y91" s="3"/>
      <c r="Z91" s="3"/>
      <c r="AA91" s="38"/>
      <c r="AB91" s="38"/>
      <c r="AE91" s="38"/>
      <c r="AF91" s="3"/>
      <c r="AG91" s="3"/>
      <c r="AH91" s="3"/>
      <c r="AI91" s="3"/>
      <c r="AJ91" s="3"/>
      <c r="AK91" s="3"/>
      <c r="AL91" s="3"/>
      <c r="AM91" s="3"/>
      <c r="AN91" s="3"/>
      <c r="AO91" s="3"/>
      <c r="AP91" s="38"/>
      <c r="AQ91" s="38"/>
      <c r="AT91" s="38"/>
      <c r="AU91" s="3"/>
      <c r="AV91" s="3"/>
      <c r="AW91" s="3"/>
      <c r="AX91" s="3"/>
      <c r="AY91" s="3"/>
      <c r="AZ91" s="3"/>
      <c r="BA91" s="3"/>
      <c r="BB91" s="3"/>
      <c r="BC91" s="3"/>
      <c r="BD91" s="3"/>
      <c r="BE91" s="38"/>
      <c r="BF91" s="38"/>
      <c r="BI91" s="38" t="s">
        <v>50</v>
      </c>
      <c r="BJ91" s="3"/>
      <c r="BK91" s="3"/>
      <c r="BL91" s="3"/>
      <c r="BM91" s="3"/>
      <c r="BN91" s="3"/>
      <c r="BO91" s="3"/>
      <c r="BP91" s="3"/>
      <c r="BQ91" s="3"/>
      <c r="BR91" s="3"/>
      <c r="BS91" s="3"/>
      <c r="BT91" s="38"/>
      <c r="BU91" s="38"/>
      <c r="BX91" s="38" t="s">
        <v>50</v>
      </c>
      <c r="BY91" s="3"/>
      <c r="BZ91" s="3"/>
      <c r="CA91" s="3"/>
      <c r="CB91" s="3"/>
      <c r="CC91" s="3"/>
      <c r="CD91" s="3"/>
      <c r="CE91" s="3"/>
      <c r="CF91" s="3"/>
      <c r="CG91" s="3"/>
      <c r="CH91" s="3"/>
      <c r="CI91" s="38"/>
      <c r="CJ91" s="38"/>
    </row>
    <row r="92" spans="1:88" x14ac:dyDescent="0.25">
      <c r="A92" s="7"/>
      <c r="B92" s="18">
        <v>1</v>
      </c>
      <c r="C92" s="18">
        <v>2</v>
      </c>
      <c r="D92" s="18">
        <v>3</v>
      </c>
      <c r="E92" s="18">
        <v>4</v>
      </c>
      <c r="F92" s="18">
        <v>5</v>
      </c>
      <c r="G92" s="18">
        <v>6</v>
      </c>
      <c r="H92" s="18">
        <v>7</v>
      </c>
      <c r="I92" s="18">
        <v>8</v>
      </c>
      <c r="J92" s="18">
        <v>9</v>
      </c>
      <c r="K92" s="18">
        <v>10</v>
      </c>
      <c r="L92" s="18">
        <v>11</v>
      </c>
      <c r="M92" s="18">
        <v>12</v>
      </c>
      <c r="P92" s="7" t="s">
        <v>50</v>
      </c>
      <c r="Q92" s="18">
        <v>1</v>
      </c>
      <c r="R92" s="18">
        <v>2</v>
      </c>
      <c r="S92" s="18">
        <v>3</v>
      </c>
      <c r="T92" s="18">
        <v>4</v>
      </c>
      <c r="U92" s="18">
        <v>5</v>
      </c>
      <c r="V92" s="18">
        <v>6</v>
      </c>
      <c r="W92" s="18">
        <v>7</v>
      </c>
      <c r="X92" s="18">
        <v>8</v>
      </c>
      <c r="Y92" s="18">
        <v>9</v>
      </c>
      <c r="Z92" s="18">
        <v>10</v>
      </c>
      <c r="AA92" s="18">
        <v>11</v>
      </c>
      <c r="AB92" s="18">
        <v>12</v>
      </c>
      <c r="AE92" s="7" t="s">
        <v>50</v>
      </c>
      <c r="AF92" s="18">
        <v>1</v>
      </c>
      <c r="AG92" s="18">
        <v>2</v>
      </c>
      <c r="AH92" s="18">
        <v>3</v>
      </c>
      <c r="AI92" s="18">
        <v>4</v>
      </c>
      <c r="AJ92" s="18">
        <v>5</v>
      </c>
      <c r="AK92" s="18">
        <v>6</v>
      </c>
      <c r="AL92" s="18">
        <v>7</v>
      </c>
      <c r="AM92" s="18">
        <v>8</v>
      </c>
      <c r="AN92" s="18">
        <v>9</v>
      </c>
      <c r="AO92" s="18">
        <v>10</v>
      </c>
      <c r="AP92" s="18">
        <v>11</v>
      </c>
      <c r="AQ92" s="18">
        <v>12</v>
      </c>
      <c r="AT92" s="7" t="s">
        <v>50</v>
      </c>
      <c r="AU92" s="18">
        <v>1</v>
      </c>
      <c r="AV92" s="18">
        <v>2</v>
      </c>
      <c r="AW92" s="18">
        <v>3</v>
      </c>
      <c r="AX92" s="18">
        <v>4</v>
      </c>
      <c r="AY92" s="18">
        <v>5</v>
      </c>
      <c r="AZ92" s="18">
        <v>6</v>
      </c>
      <c r="BA92" s="18">
        <v>7</v>
      </c>
      <c r="BB92" s="18">
        <v>8</v>
      </c>
      <c r="BC92" s="18">
        <v>9</v>
      </c>
      <c r="BD92" s="18">
        <v>10</v>
      </c>
      <c r="BE92" s="18">
        <v>11</v>
      </c>
      <c r="BF92" s="18">
        <v>12</v>
      </c>
      <c r="BI92" s="7"/>
      <c r="BJ92" s="18">
        <v>1</v>
      </c>
      <c r="BK92" s="18">
        <v>2</v>
      </c>
      <c r="BL92" s="18">
        <v>3</v>
      </c>
      <c r="BM92" s="18">
        <v>4</v>
      </c>
      <c r="BN92" s="18">
        <v>5</v>
      </c>
      <c r="BO92" s="18">
        <v>6</v>
      </c>
      <c r="BP92" s="18">
        <v>7</v>
      </c>
      <c r="BQ92" s="18">
        <v>8</v>
      </c>
      <c r="BR92" s="18">
        <v>9</v>
      </c>
      <c r="BS92" s="18">
        <v>10</v>
      </c>
      <c r="BT92" s="18">
        <v>11</v>
      </c>
      <c r="BU92" s="18">
        <v>12</v>
      </c>
      <c r="BX92" s="7"/>
      <c r="BY92" s="18">
        <v>1</v>
      </c>
      <c r="BZ92" s="18">
        <v>2</v>
      </c>
      <c r="CA92" s="18">
        <v>3</v>
      </c>
      <c r="CB92" s="18">
        <v>4</v>
      </c>
      <c r="CC92" s="18">
        <v>5</v>
      </c>
      <c r="CD92" s="18">
        <v>6</v>
      </c>
      <c r="CE92" s="18">
        <v>7</v>
      </c>
      <c r="CF92" s="18">
        <v>8</v>
      </c>
      <c r="CG92" s="18">
        <v>9</v>
      </c>
      <c r="CH92" s="18">
        <v>10</v>
      </c>
      <c r="CI92" s="18">
        <v>11</v>
      </c>
      <c r="CJ92" s="18">
        <v>12</v>
      </c>
    </row>
    <row r="93" spans="1:88" x14ac:dyDescent="0.25">
      <c r="A93" s="4" t="s">
        <v>121</v>
      </c>
      <c r="B93" s="11" t="s">
        <v>120</v>
      </c>
      <c r="C93" s="19">
        <v>31700</v>
      </c>
      <c r="D93" s="19">
        <v>50400</v>
      </c>
      <c r="E93" s="19">
        <v>59700</v>
      </c>
      <c r="F93" s="19">
        <v>63100</v>
      </c>
      <c r="G93" s="19">
        <v>64400</v>
      </c>
      <c r="H93" s="19">
        <v>65200</v>
      </c>
      <c r="I93" s="19">
        <v>66200</v>
      </c>
      <c r="J93" s="19">
        <v>67400</v>
      </c>
      <c r="K93" s="19">
        <v>68300</v>
      </c>
      <c r="L93" s="11" t="s">
        <v>47</v>
      </c>
      <c r="M93" s="11" t="s">
        <v>47</v>
      </c>
      <c r="N93" s="30"/>
      <c r="P93" s="4" t="s">
        <v>121</v>
      </c>
      <c r="Q93" s="10" t="s">
        <v>120</v>
      </c>
      <c r="R93" s="19">
        <v>1100</v>
      </c>
      <c r="S93" s="19">
        <v>1600</v>
      </c>
      <c r="T93" s="19">
        <v>1700</v>
      </c>
      <c r="U93" s="19">
        <v>1700</v>
      </c>
      <c r="V93" s="19">
        <v>1800</v>
      </c>
      <c r="W93" s="19">
        <v>1800</v>
      </c>
      <c r="X93" s="19">
        <v>1800</v>
      </c>
      <c r="Y93" s="19">
        <v>1800</v>
      </c>
      <c r="Z93" s="19">
        <v>1900</v>
      </c>
      <c r="AA93" s="19">
        <v>14500</v>
      </c>
      <c r="AB93" s="19">
        <v>9343</v>
      </c>
      <c r="AE93" s="4" t="s">
        <v>121</v>
      </c>
      <c r="AF93" s="10" t="s">
        <v>120</v>
      </c>
      <c r="AG93" s="19">
        <v>30900</v>
      </c>
      <c r="AH93" s="19">
        <v>49200</v>
      </c>
      <c r="AI93" s="19">
        <v>58400</v>
      </c>
      <c r="AJ93" s="19">
        <v>61800</v>
      </c>
      <c r="AK93" s="19">
        <v>63100</v>
      </c>
      <c r="AL93" s="19">
        <v>64000</v>
      </c>
      <c r="AM93" s="19">
        <v>64900</v>
      </c>
      <c r="AN93" s="19">
        <v>66200</v>
      </c>
      <c r="AO93" s="19">
        <v>67000</v>
      </c>
      <c r="AP93" s="19">
        <v>94236</v>
      </c>
      <c r="AQ93" s="19">
        <v>48706</v>
      </c>
      <c r="AT93" s="4" t="s">
        <v>121</v>
      </c>
      <c r="AU93" s="10" t="s">
        <v>120</v>
      </c>
      <c r="AV93" s="19">
        <v>0</v>
      </c>
      <c r="AW93" s="19">
        <v>100</v>
      </c>
      <c r="AX93" s="19">
        <v>100</v>
      </c>
      <c r="AY93" s="19">
        <v>100</v>
      </c>
      <c r="AZ93" s="19">
        <v>100</v>
      </c>
      <c r="BA93" s="19">
        <v>100</v>
      </c>
      <c r="BB93" s="19">
        <v>100</v>
      </c>
      <c r="BC93" s="19">
        <v>100</v>
      </c>
      <c r="BD93" s="19">
        <v>100</v>
      </c>
      <c r="BE93" s="19">
        <v>24</v>
      </c>
      <c r="BF93" s="19">
        <v>16</v>
      </c>
      <c r="BI93" s="4" t="s">
        <v>121</v>
      </c>
      <c r="BJ93" s="6" t="s">
        <v>47</v>
      </c>
      <c r="BK93" s="6" t="s">
        <v>47</v>
      </c>
      <c r="BL93" s="6" t="s">
        <v>47</v>
      </c>
      <c r="BM93" s="6" t="s">
        <v>47</v>
      </c>
      <c r="BN93" s="6" t="s">
        <v>47</v>
      </c>
      <c r="BO93" s="6" t="s">
        <v>47</v>
      </c>
      <c r="BP93" s="6" t="s">
        <v>47</v>
      </c>
      <c r="BQ93" s="10" t="s">
        <v>120</v>
      </c>
      <c r="BR93" s="19">
        <v>0</v>
      </c>
      <c r="BS93" s="19">
        <v>0</v>
      </c>
      <c r="BT93" s="11" t="s">
        <v>47</v>
      </c>
      <c r="BU93" s="11" t="s">
        <v>47</v>
      </c>
      <c r="BX93" s="4" t="s">
        <v>121</v>
      </c>
      <c r="BY93" s="6" t="s">
        <v>47</v>
      </c>
      <c r="BZ93" s="6" t="s">
        <v>47</v>
      </c>
      <c r="CA93" s="6" t="s">
        <v>47</v>
      </c>
      <c r="CB93" s="6" t="s">
        <v>47</v>
      </c>
      <c r="CC93" s="6" t="s">
        <v>47</v>
      </c>
      <c r="CD93" s="6" t="s">
        <v>47</v>
      </c>
      <c r="CE93" s="6" t="s">
        <v>47</v>
      </c>
      <c r="CF93" s="10" t="s">
        <v>120</v>
      </c>
      <c r="CG93" s="19">
        <v>1600</v>
      </c>
      <c r="CH93" s="19">
        <v>1000</v>
      </c>
      <c r="CI93" s="11" t="s">
        <v>47</v>
      </c>
      <c r="CJ93" s="11" t="s">
        <v>47</v>
      </c>
    </row>
    <row r="94" spans="1:88" x14ac:dyDescent="0.25">
      <c r="A94" s="5" t="s">
        <v>465</v>
      </c>
      <c r="B94" s="20">
        <v>138000</v>
      </c>
      <c r="C94" s="20">
        <v>189400</v>
      </c>
      <c r="D94" s="20">
        <v>211100</v>
      </c>
      <c r="E94" s="20">
        <v>223300</v>
      </c>
      <c r="F94" s="20">
        <v>227900</v>
      </c>
      <c r="G94" s="20">
        <v>229900</v>
      </c>
      <c r="H94" s="20">
        <v>230500</v>
      </c>
      <c r="I94" s="20">
        <v>230800</v>
      </c>
      <c r="J94" s="20">
        <v>231100</v>
      </c>
      <c r="K94" s="20">
        <v>231200</v>
      </c>
      <c r="L94" s="13" t="s">
        <v>47</v>
      </c>
      <c r="M94" s="13" t="s">
        <v>47</v>
      </c>
      <c r="N94" s="30"/>
      <c r="P94" s="5" t="s">
        <v>465</v>
      </c>
      <c r="Q94" s="20">
        <v>15000</v>
      </c>
      <c r="R94" s="20">
        <v>18700</v>
      </c>
      <c r="S94" s="20">
        <v>19200</v>
      </c>
      <c r="T94" s="20">
        <v>19400</v>
      </c>
      <c r="U94" s="20">
        <v>19500</v>
      </c>
      <c r="V94" s="20">
        <v>19600</v>
      </c>
      <c r="W94" s="20">
        <v>19500</v>
      </c>
      <c r="X94" s="20">
        <v>19500</v>
      </c>
      <c r="Y94" s="20">
        <v>19600</v>
      </c>
      <c r="Z94" s="20">
        <v>19500</v>
      </c>
      <c r="AA94" s="20">
        <v>3235</v>
      </c>
      <c r="AB94" s="20">
        <v>2077</v>
      </c>
      <c r="AE94" s="5" t="s">
        <v>465</v>
      </c>
      <c r="AF94" s="20">
        <v>49400</v>
      </c>
      <c r="AG94" s="20">
        <v>91400</v>
      </c>
      <c r="AH94" s="20">
        <v>111400</v>
      </c>
      <c r="AI94" s="20">
        <v>122500</v>
      </c>
      <c r="AJ94" s="20">
        <v>126900</v>
      </c>
      <c r="AK94" s="20">
        <v>128700</v>
      </c>
      <c r="AL94" s="20">
        <v>129400</v>
      </c>
      <c r="AM94" s="20">
        <v>129700</v>
      </c>
      <c r="AN94" s="20">
        <v>130000</v>
      </c>
      <c r="AO94" s="20">
        <v>130000</v>
      </c>
      <c r="AP94" s="20">
        <v>26040</v>
      </c>
      <c r="AQ94" s="20">
        <v>14200</v>
      </c>
      <c r="AT94" s="5" t="s">
        <v>465</v>
      </c>
      <c r="AU94" s="20">
        <v>400</v>
      </c>
      <c r="AV94" s="20">
        <v>3200</v>
      </c>
      <c r="AW94" s="20">
        <v>4800</v>
      </c>
      <c r="AX94" s="20">
        <v>5700</v>
      </c>
      <c r="AY94" s="20">
        <v>5800</v>
      </c>
      <c r="AZ94" s="20">
        <v>5900</v>
      </c>
      <c r="BA94" s="20">
        <v>5900</v>
      </c>
      <c r="BB94" s="20">
        <v>5900</v>
      </c>
      <c r="BC94" s="20">
        <v>5900</v>
      </c>
      <c r="BD94" s="20">
        <v>5900</v>
      </c>
      <c r="BE94" s="20">
        <v>62</v>
      </c>
      <c r="BF94" s="20">
        <v>38</v>
      </c>
      <c r="BI94" s="5" t="s">
        <v>475</v>
      </c>
      <c r="BJ94" s="9" t="s">
        <v>47</v>
      </c>
      <c r="BK94" s="9" t="s">
        <v>47</v>
      </c>
      <c r="BL94" s="9" t="s">
        <v>47</v>
      </c>
      <c r="BM94" s="9" t="s">
        <v>47</v>
      </c>
      <c r="BN94" s="9" t="s">
        <v>47</v>
      </c>
      <c r="BO94" s="9" t="s">
        <v>47</v>
      </c>
      <c r="BP94" s="9" t="s">
        <v>47</v>
      </c>
      <c r="BQ94" s="13" t="s">
        <v>47</v>
      </c>
      <c r="BR94" s="20">
        <v>0</v>
      </c>
      <c r="BS94" s="20">
        <v>0</v>
      </c>
      <c r="BT94" s="13" t="s">
        <v>47</v>
      </c>
      <c r="BU94" s="13" t="s">
        <v>47</v>
      </c>
      <c r="BX94" s="5" t="s">
        <v>475</v>
      </c>
      <c r="BY94" s="9" t="s">
        <v>47</v>
      </c>
      <c r="BZ94" s="9" t="s">
        <v>47</v>
      </c>
      <c r="CA94" s="9" t="s">
        <v>47</v>
      </c>
      <c r="CB94" s="9" t="s">
        <v>47</v>
      </c>
      <c r="CC94" s="9" t="s">
        <v>47</v>
      </c>
      <c r="CD94" s="9" t="s">
        <v>47</v>
      </c>
      <c r="CE94" s="9" t="s">
        <v>47</v>
      </c>
      <c r="CF94" s="9" t="s">
        <v>47</v>
      </c>
      <c r="CG94" s="20">
        <v>111500</v>
      </c>
      <c r="CH94" s="20">
        <v>112100</v>
      </c>
      <c r="CI94" s="13" t="s">
        <v>47</v>
      </c>
      <c r="CJ94" s="13" t="s">
        <v>47</v>
      </c>
    </row>
    <row r="95" spans="1:88" x14ac:dyDescent="0.25">
      <c r="A95" s="5" t="s">
        <v>466</v>
      </c>
      <c r="B95" s="13" t="s">
        <v>47</v>
      </c>
      <c r="C95" s="20">
        <v>150900</v>
      </c>
      <c r="D95" s="20">
        <v>209800</v>
      </c>
      <c r="E95" s="20">
        <v>232900</v>
      </c>
      <c r="F95" s="20">
        <v>243600</v>
      </c>
      <c r="G95" s="20">
        <v>248000</v>
      </c>
      <c r="H95" s="20">
        <v>249600</v>
      </c>
      <c r="I95" s="20">
        <v>250100</v>
      </c>
      <c r="J95" s="20">
        <v>250800</v>
      </c>
      <c r="K95" s="20">
        <v>251200</v>
      </c>
      <c r="L95" s="13" t="s">
        <v>47</v>
      </c>
      <c r="M95" s="13" t="s">
        <v>47</v>
      </c>
      <c r="N95" s="30"/>
      <c r="P95" s="5" t="s">
        <v>466</v>
      </c>
      <c r="Q95" s="9" t="s">
        <v>47</v>
      </c>
      <c r="R95" s="20">
        <v>21300</v>
      </c>
      <c r="S95" s="20">
        <v>29900</v>
      </c>
      <c r="T95" s="20">
        <v>30500</v>
      </c>
      <c r="U95" s="20">
        <v>30800</v>
      </c>
      <c r="V95" s="20">
        <v>30900</v>
      </c>
      <c r="W95" s="20">
        <v>31000</v>
      </c>
      <c r="X95" s="20">
        <v>31100</v>
      </c>
      <c r="Y95" s="20">
        <v>31100</v>
      </c>
      <c r="Z95" s="20">
        <v>31200</v>
      </c>
      <c r="AA95" s="20">
        <v>4153</v>
      </c>
      <c r="AB95" s="20">
        <v>2244</v>
      </c>
      <c r="AE95" s="5" t="s">
        <v>466</v>
      </c>
      <c r="AF95" s="13" t="s">
        <v>47</v>
      </c>
      <c r="AG95" s="20">
        <v>49400</v>
      </c>
      <c r="AH95" s="20">
        <v>92100</v>
      </c>
      <c r="AI95" s="20">
        <v>112900</v>
      </c>
      <c r="AJ95" s="20">
        <v>123000</v>
      </c>
      <c r="AK95" s="20">
        <v>127200</v>
      </c>
      <c r="AL95" s="20">
        <v>128800</v>
      </c>
      <c r="AM95" s="20">
        <v>129300</v>
      </c>
      <c r="AN95" s="20">
        <v>129800</v>
      </c>
      <c r="AO95" s="20">
        <v>130100</v>
      </c>
      <c r="AP95" s="20">
        <v>25809</v>
      </c>
      <c r="AQ95" s="20">
        <v>14327</v>
      </c>
      <c r="AT95" s="5" t="s">
        <v>466</v>
      </c>
      <c r="AU95" s="13" t="s">
        <v>47</v>
      </c>
      <c r="AV95" s="20">
        <v>500</v>
      </c>
      <c r="AW95" s="20">
        <v>5100</v>
      </c>
      <c r="AX95" s="20">
        <v>7200</v>
      </c>
      <c r="AY95" s="20">
        <v>7500</v>
      </c>
      <c r="AZ95" s="20">
        <v>7600</v>
      </c>
      <c r="BA95" s="20">
        <v>7600</v>
      </c>
      <c r="BB95" s="20">
        <v>7600</v>
      </c>
      <c r="BC95" s="20">
        <v>7600</v>
      </c>
      <c r="BD95" s="20">
        <v>7600</v>
      </c>
      <c r="BE95" s="20">
        <v>181</v>
      </c>
      <c r="BF95" s="20">
        <v>67</v>
      </c>
      <c r="BI95" s="8" t="s">
        <v>476</v>
      </c>
      <c r="BJ95" s="7" t="s">
        <v>47</v>
      </c>
      <c r="BK95" s="7" t="s">
        <v>47</v>
      </c>
      <c r="BL95" s="7" t="s">
        <v>47</v>
      </c>
      <c r="BM95" s="7" t="s">
        <v>47</v>
      </c>
      <c r="BN95" s="7" t="s">
        <v>47</v>
      </c>
      <c r="BO95" s="7" t="s">
        <v>47</v>
      </c>
      <c r="BP95" s="7" t="s">
        <v>47</v>
      </c>
      <c r="BQ95" s="12" t="s">
        <v>47</v>
      </c>
      <c r="BR95" s="12" t="s">
        <v>47</v>
      </c>
      <c r="BS95" s="21">
        <v>0</v>
      </c>
      <c r="BT95" s="12" t="s">
        <v>47</v>
      </c>
      <c r="BU95" s="12" t="s">
        <v>47</v>
      </c>
      <c r="BX95" s="8" t="s">
        <v>476</v>
      </c>
      <c r="BY95" s="7" t="s">
        <v>47</v>
      </c>
      <c r="BZ95" s="7" t="s">
        <v>47</v>
      </c>
      <c r="CA95" s="7" t="s">
        <v>47</v>
      </c>
      <c r="CB95" s="7" t="s">
        <v>47</v>
      </c>
      <c r="CC95" s="7" t="s">
        <v>47</v>
      </c>
      <c r="CD95" s="7" t="s">
        <v>47</v>
      </c>
      <c r="CE95" s="7" t="s">
        <v>47</v>
      </c>
      <c r="CF95" s="7" t="s">
        <v>47</v>
      </c>
      <c r="CG95" s="12" t="s">
        <v>47</v>
      </c>
      <c r="CH95" s="21">
        <v>128900</v>
      </c>
      <c r="CI95" s="12" t="s">
        <v>47</v>
      </c>
      <c r="CJ95" s="12" t="s">
        <v>47</v>
      </c>
    </row>
    <row r="96" spans="1:88" x14ac:dyDescent="0.25">
      <c r="A96" s="5" t="s">
        <v>467</v>
      </c>
      <c r="B96" s="13" t="s">
        <v>47</v>
      </c>
      <c r="C96" s="13" t="s">
        <v>47</v>
      </c>
      <c r="D96" s="20">
        <v>174300</v>
      </c>
      <c r="E96" s="20">
        <v>231900</v>
      </c>
      <c r="F96" s="20">
        <v>253100</v>
      </c>
      <c r="G96" s="20">
        <v>263700</v>
      </c>
      <c r="H96" s="20">
        <v>268400</v>
      </c>
      <c r="I96" s="20">
        <v>270400</v>
      </c>
      <c r="J96" s="20">
        <v>271300</v>
      </c>
      <c r="K96" s="20">
        <v>271700</v>
      </c>
      <c r="L96" s="13" t="s">
        <v>47</v>
      </c>
      <c r="M96" s="13" t="s">
        <v>47</v>
      </c>
      <c r="N96" s="30"/>
      <c r="P96" s="5" t="s">
        <v>467</v>
      </c>
      <c r="Q96" s="9" t="s">
        <v>47</v>
      </c>
      <c r="R96" s="13" t="s">
        <v>47</v>
      </c>
      <c r="S96" s="20">
        <v>25500</v>
      </c>
      <c r="T96" s="20">
        <v>31500</v>
      </c>
      <c r="U96" s="20">
        <v>32200</v>
      </c>
      <c r="V96" s="20">
        <v>32400</v>
      </c>
      <c r="W96" s="20">
        <v>32400</v>
      </c>
      <c r="X96" s="20">
        <v>32400</v>
      </c>
      <c r="Y96" s="20">
        <v>32500</v>
      </c>
      <c r="Z96" s="20">
        <v>32500</v>
      </c>
      <c r="AA96" s="20">
        <v>4041</v>
      </c>
      <c r="AB96" s="20">
        <v>2153</v>
      </c>
      <c r="AE96" s="5" t="s">
        <v>467</v>
      </c>
      <c r="AF96" s="13" t="s">
        <v>47</v>
      </c>
      <c r="AG96" s="13" t="s">
        <v>47</v>
      </c>
      <c r="AH96" s="20">
        <v>56100</v>
      </c>
      <c r="AI96" s="20">
        <v>105700</v>
      </c>
      <c r="AJ96" s="20">
        <v>127300</v>
      </c>
      <c r="AK96" s="20">
        <v>137600</v>
      </c>
      <c r="AL96" s="20">
        <v>142300</v>
      </c>
      <c r="AM96" s="20">
        <v>144300</v>
      </c>
      <c r="AN96" s="20">
        <v>145100</v>
      </c>
      <c r="AO96" s="20">
        <v>145500</v>
      </c>
      <c r="AP96" s="20">
        <v>27552</v>
      </c>
      <c r="AQ96" s="20">
        <v>14703</v>
      </c>
      <c r="AT96" s="5" t="s">
        <v>467</v>
      </c>
      <c r="AU96" s="13" t="s">
        <v>47</v>
      </c>
      <c r="AV96" s="13" t="s">
        <v>47</v>
      </c>
      <c r="AW96" s="20">
        <v>200</v>
      </c>
      <c r="AX96" s="20">
        <v>500</v>
      </c>
      <c r="AY96" s="20">
        <v>700</v>
      </c>
      <c r="AZ96" s="20">
        <v>800</v>
      </c>
      <c r="BA96" s="20">
        <v>900</v>
      </c>
      <c r="BB96" s="20">
        <v>900</v>
      </c>
      <c r="BC96" s="20">
        <v>900</v>
      </c>
      <c r="BD96" s="20">
        <v>900</v>
      </c>
      <c r="BE96" s="20">
        <v>90</v>
      </c>
      <c r="BF96" s="20">
        <v>38</v>
      </c>
      <c r="BI96" s="39"/>
      <c r="BJ96" s="41"/>
      <c r="BK96" s="41"/>
      <c r="BL96" s="41"/>
      <c r="BM96" s="41"/>
      <c r="BN96" s="41"/>
      <c r="BO96" s="41"/>
      <c r="BP96" s="41"/>
      <c r="BQ96" s="40"/>
      <c r="BR96" s="40"/>
      <c r="BS96" s="29"/>
      <c r="BT96" s="40"/>
      <c r="BU96" s="40"/>
      <c r="BX96" s="39"/>
      <c r="BY96" s="41"/>
      <c r="BZ96" s="41"/>
      <c r="CA96" s="41"/>
      <c r="CB96" s="41"/>
      <c r="CC96" s="41"/>
      <c r="CD96" s="41"/>
      <c r="CE96" s="41"/>
      <c r="CF96" s="41"/>
      <c r="CG96" s="40"/>
      <c r="CH96" s="29"/>
      <c r="CI96" s="40"/>
      <c r="CJ96" s="40"/>
    </row>
    <row r="97" spans="1:88" x14ac:dyDescent="0.25">
      <c r="A97" s="5" t="s">
        <v>468</v>
      </c>
      <c r="B97" s="13" t="s">
        <v>47</v>
      </c>
      <c r="C97" s="13" t="s">
        <v>47</v>
      </c>
      <c r="D97" s="13" t="s">
        <v>47</v>
      </c>
      <c r="E97" s="20">
        <v>196900</v>
      </c>
      <c r="F97" s="20">
        <v>259700</v>
      </c>
      <c r="G97" s="20">
        <v>283600</v>
      </c>
      <c r="H97" s="20">
        <v>295300</v>
      </c>
      <c r="I97" s="20">
        <v>300500</v>
      </c>
      <c r="J97" s="20">
        <v>302600</v>
      </c>
      <c r="K97" s="20">
        <v>303400</v>
      </c>
      <c r="L97" s="13" t="s">
        <v>47</v>
      </c>
      <c r="M97" s="13" t="s">
        <v>47</v>
      </c>
      <c r="N97" s="30"/>
      <c r="P97" s="5" t="s">
        <v>468</v>
      </c>
      <c r="Q97" s="9" t="s">
        <v>47</v>
      </c>
      <c r="R97" s="13" t="s">
        <v>47</v>
      </c>
      <c r="S97" s="13" t="s">
        <v>47</v>
      </c>
      <c r="T97" s="20">
        <v>41300</v>
      </c>
      <c r="U97" s="20">
        <v>51100</v>
      </c>
      <c r="V97" s="20">
        <v>51900</v>
      </c>
      <c r="W97" s="20">
        <v>52500</v>
      </c>
      <c r="X97" s="20">
        <v>52900</v>
      </c>
      <c r="Y97" s="20">
        <v>53100</v>
      </c>
      <c r="Z97" s="20">
        <v>53100</v>
      </c>
      <c r="AA97" s="20">
        <v>5969</v>
      </c>
      <c r="AB97" s="20">
        <v>2529</v>
      </c>
      <c r="AE97" s="5" t="s">
        <v>468</v>
      </c>
      <c r="AF97" s="13" t="s">
        <v>47</v>
      </c>
      <c r="AG97" s="13" t="s">
        <v>47</v>
      </c>
      <c r="AH97" s="13" t="s">
        <v>47</v>
      </c>
      <c r="AI97" s="20">
        <v>60500</v>
      </c>
      <c r="AJ97" s="20">
        <v>110200</v>
      </c>
      <c r="AK97" s="20">
        <v>133300</v>
      </c>
      <c r="AL97" s="20">
        <v>144300</v>
      </c>
      <c r="AM97" s="20">
        <v>149000</v>
      </c>
      <c r="AN97" s="20">
        <v>150800</v>
      </c>
      <c r="AO97" s="20">
        <v>151700</v>
      </c>
      <c r="AP97" s="20">
        <v>28520</v>
      </c>
      <c r="AQ97" s="20">
        <v>15123</v>
      </c>
      <c r="AT97" s="5" t="s">
        <v>468</v>
      </c>
      <c r="AU97" s="13" t="s">
        <v>47</v>
      </c>
      <c r="AV97" s="13" t="s">
        <v>47</v>
      </c>
      <c r="AW97" s="13" t="s">
        <v>47</v>
      </c>
      <c r="AX97" s="20">
        <v>200</v>
      </c>
      <c r="AY97" s="20">
        <v>500</v>
      </c>
      <c r="AZ97" s="20">
        <v>600</v>
      </c>
      <c r="BA97" s="20">
        <v>700</v>
      </c>
      <c r="BB97" s="20">
        <v>800</v>
      </c>
      <c r="BC97" s="20">
        <v>800</v>
      </c>
      <c r="BD97" s="20">
        <v>900</v>
      </c>
      <c r="BE97" s="20">
        <v>86</v>
      </c>
      <c r="BF97" s="20">
        <v>37</v>
      </c>
      <c r="BI97" s="39"/>
      <c r="BJ97" s="41"/>
      <c r="BK97" s="41"/>
      <c r="BL97" s="41"/>
      <c r="BM97" s="41"/>
      <c r="BN97" s="41"/>
      <c r="BO97" s="41"/>
      <c r="BP97" s="41"/>
      <c r="BQ97" s="40"/>
      <c r="BR97" s="40"/>
      <c r="BS97" s="29"/>
      <c r="BT97" s="40"/>
      <c r="BU97" s="40"/>
      <c r="BX97" s="39"/>
      <c r="BY97" s="41"/>
      <c r="BZ97" s="41"/>
      <c r="CA97" s="41"/>
      <c r="CB97" s="41"/>
      <c r="CC97" s="41"/>
      <c r="CD97" s="41"/>
      <c r="CE97" s="41"/>
      <c r="CF97" s="41"/>
      <c r="CG97" s="40"/>
      <c r="CH97" s="29"/>
      <c r="CI97" s="40"/>
      <c r="CJ97" s="40"/>
    </row>
    <row r="98" spans="1:88" x14ac:dyDescent="0.25">
      <c r="A98" s="5" t="s">
        <v>469</v>
      </c>
      <c r="B98" s="13" t="s">
        <v>47</v>
      </c>
      <c r="C98" s="13" t="s">
        <v>47</v>
      </c>
      <c r="D98" s="13" t="s">
        <v>47</v>
      </c>
      <c r="E98" s="13" t="s">
        <v>47</v>
      </c>
      <c r="F98" s="20">
        <v>194500</v>
      </c>
      <c r="G98" s="20">
        <v>257900</v>
      </c>
      <c r="H98" s="20">
        <v>281000</v>
      </c>
      <c r="I98" s="20">
        <v>294000</v>
      </c>
      <c r="J98" s="20">
        <v>301200</v>
      </c>
      <c r="K98" s="20">
        <v>304300</v>
      </c>
      <c r="L98" s="13" t="s">
        <v>47</v>
      </c>
      <c r="M98" s="13" t="s">
        <v>47</v>
      </c>
      <c r="N98" s="30"/>
      <c r="P98" s="5" t="s">
        <v>469</v>
      </c>
      <c r="Q98" s="9" t="s">
        <v>47</v>
      </c>
      <c r="R98" s="13" t="s">
        <v>47</v>
      </c>
      <c r="S98" s="13" t="s">
        <v>47</v>
      </c>
      <c r="T98" s="13" t="s">
        <v>47</v>
      </c>
      <c r="U98" s="20">
        <v>36800</v>
      </c>
      <c r="V98" s="20">
        <v>46500</v>
      </c>
      <c r="W98" s="20">
        <v>48100</v>
      </c>
      <c r="X98" s="20">
        <v>48600</v>
      </c>
      <c r="Y98" s="20">
        <v>49000</v>
      </c>
      <c r="Z98" s="20">
        <v>49100</v>
      </c>
      <c r="AA98" s="20">
        <v>5882</v>
      </c>
      <c r="AB98" s="20">
        <v>2940</v>
      </c>
      <c r="AE98" s="5" t="s">
        <v>469</v>
      </c>
      <c r="AF98" s="13" t="s">
        <v>47</v>
      </c>
      <c r="AG98" s="13" t="s">
        <v>47</v>
      </c>
      <c r="AH98" s="13" t="s">
        <v>47</v>
      </c>
      <c r="AI98" s="13" t="s">
        <v>47</v>
      </c>
      <c r="AJ98" s="20">
        <v>61700</v>
      </c>
      <c r="AK98" s="20">
        <v>114100</v>
      </c>
      <c r="AL98" s="20">
        <v>135500</v>
      </c>
      <c r="AM98" s="20">
        <v>148000</v>
      </c>
      <c r="AN98" s="20">
        <v>154700</v>
      </c>
      <c r="AO98" s="20">
        <v>157800</v>
      </c>
      <c r="AP98" s="20">
        <v>29672</v>
      </c>
      <c r="AQ98" s="20">
        <v>16019</v>
      </c>
      <c r="AT98" s="5" t="s">
        <v>469</v>
      </c>
      <c r="AU98" s="13" t="s">
        <v>47</v>
      </c>
      <c r="AV98" s="13" t="s">
        <v>47</v>
      </c>
      <c r="AW98" s="13" t="s">
        <v>47</v>
      </c>
      <c r="AX98" s="13" t="s">
        <v>47</v>
      </c>
      <c r="AY98" s="20">
        <v>300</v>
      </c>
      <c r="AZ98" s="20">
        <v>700</v>
      </c>
      <c r="BA98" s="20">
        <v>800</v>
      </c>
      <c r="BB98" s="20">
        <v>900</v>
      </c>
      <c r="BC98" s="20">
        <v>900</v>
      </c>
      <c r="BD98" s="20">
        <v>900</v>
      </c>
      <c r="BE98" s="20">
        <v>85</v>
      </c>
      <c r="BF98" s="20">
        <v>43</v>
      </c>
      <c r="BI98" s="39"/>
      <c r="BJ98" s="41"/>
      <c r="BK98" s="41"/>
      <c r="BL98" s="41"/>
      <c r="BM98" s="41"/>
      <c r="BN98" s="41"/>
      <c r="BO98" s="41"/>
      <c r="BP98" s="41"/>
      <c r="BQ98" s="40"/>
      <c r="BR98" s="40"/>
      <c r="BS98" s="29"/>
      <c r="BT98" s="40"/>
      <c r="BU98" s="40"/>
      <c r="BX98" s="39"/>
      <c r="BY98" s="41"/>
      <c r="BZ98" s="41"/>
      <c r="CA98" s="41"/>
      <c r="CB98" s="41"/>
      <c r="CC98" s="41"/>
      <c r="CD98" s="41"/>
      <c r="CE98" s="41"/>
      <c r="CF98" s="41"/>
      <c r="CG98" s="40"/>
      <c r="CH98" s="29"/>
      <c r="CI98" s="40"/>
      <c r="CJ98" s="40"/>
    </row>
    <row r="99" spans="1:88" x14ac:dyDescent="0.25">
      <c r="A99" s="5" t="s">
        <v>470</v>
      </c>
      <c r="B99" s="13" t="s">
        <v>47</v>
      </c>
      <c r="C99" s="13" t="s">
        <v>47</v>
      </c>
      <c r="D99" s="13" t="s">
        <v>47</v>
      </c>
      <c r="E99" s="13" t="s">
        <v>47</v>
      </c>
      <c r="F99" s="13" t="s">
        <v>47</v>
      </c>
      <c r="G99" s="20">
        <v>215100</v>
      </c>
      <c r="H99" s="20">
        <v>285300</v>
      </c>
      <c r="I99" s="20">
        <v>314800</v>
      </c>
      <c r="J99" s="20">
        <v>330100</v>
      </c>
      <c r="K99" s="20">
        <v>339100</v>
      </c>
      <c r="L99" s="13" t="s">
        <v>47</v>
      </c>
      <c r="M99" s="13" t="s">
        <v>47</v>
      </c>
      <c r="N99" s="30"/>
      <c r="P99" s="5" t="s">
        <v>470</v>
      </c>
      <c r="Q99" s="9" t="s">
        <v>47</v>
      </c>
      <c r="R99" s="13" t="s">
        <v>47</v>
      </c>
      <c r="S99" s="13" t="s">
        <v>47</v>
      </c>
      <c r="T99" s="13" t="s">
        <v>47</v>
      </c>
      <c r="U99" s="13" t="s">
        <v>47</v>
      </c>
      <c r="V99" s="20">
        <v>45800</v>
      </c>
      <c r="W99" s="20">
        <v>58000</v>
      </c>
      <c r="X99" s="20">
        <v>59800</v>
      </c>
      <c r="Y99" s="20">
        <v>60400</v>
      </c>
      <c r="Z99" s="20">
        <v>60500</v>
      </c>
      <c r="AA99" s="20">
        <v>7596</v>
      </c>
      <c r="AB99" s="20">
        <v>3650</v>
      </c>
      <c r="AE99" s="5" t="s">
        <v>470</v>
      </c>
      <c r="AF99" s="13" t="s">
        <v>47</v>
      </c>
      <c r="AG99" s="13" t="s">
        <v>47</v>
      </c>
      <c r="AH99" s="13" t="s">
        <v>47</v>
      </c>
      <c r="AI99" s="13" t="s">
        <v>47</v>
      </c>
      <c r="AJ99" s="13" t="s">
        <v>47</v>
      </c>
      <c r="AK99" s="20">
        <v>68500</v>
      </c>
      <c r="AL99" s="20">
        <v>125600</v>
      </c>
      <c r="AM99" s="20">
        <v>153100</v>
      </c>
      <c r="AN99" s="20">
        <v>167800</v>
      </c>
      <c r="AO99" s="20">
        <v>176700</v>
      </c>
      <c r="AP99" s="20">
        <v>31682</v>
      </c>
      <c r="AQ99" s="20">
        <v>16877</v>
      </c>
      <c r="AT99" s="5" t="s">
        <v>470</v>
      </c>
      <c r="AU99" s="13" t="s">
        <v>47</v>
      </c>
      <c r="AV99" s="13" t="s">
        <v>47</v>
      </c>
      <c r="AW99" s="13" t="s">
        <v>47</v>
      </c>
      <c r="AX99" s="13" t="s">
        <v>47</v>
      </c>
      <c r="AY99" s="13" t="s">
        <v>47</v>
      </c>
      <c r="AZ99" s="20">
        <v>200</v>
      </c>
      <c r="BA99" s="20">
        <v>400</v>
      </c>
      <c r="BB99" s="20">
        <v>600</v>
      </c>
      <c r="BC99" s="20">
        <v>700</v>
      </c>
      <c r="BD99" s="20">
        <v>800</v>
      </c>
      <c r="BE99" s="20">
        <v>57</v>
      </c>
      <c r="BF99" s="20">
        <v>32</v>
      </c>
      <c r="BI99" s="39"/>
      <c r="BJ99" s="41"/>
      <c r="BK99" s="41"/>
      <c r="BL99" s="41"/>
      <c r="BM99" s="41"/>
      <c r="BN99" s="41"/>
      <c r="BO99" s="41"/>
      <c r="BP99" s="41"/>
      <c r="BQ99" s="40"/>
      <c r="BR99" s="40"/>
      <c r="BS99" s="29"/>
      <c r="BT99" s="40"/>
      <c r="BU99" s="40"/>
      <c r="BX99" s="39"/>
      <c r="BY99" s="41"/>
      <c r="BZ99" s="41"/>
      <c r="CA99" s="41"/>
      <c r="CB99" s="41"/>
      <c r="CC99" s="41"/>
      <c r="CD99" s="41"/>
      <c r="CE99" s="41"/>
      <c r="CF99" s="41"/>
      <c r="CG99" s="40"/>
      <c r="CH99" s="29"/>
      <c r="CI99" s="40"/>
      <c r="CJ99" s="40"/>
    </row>
    <row r="100" spans="1:88" x14ac:dyDescent="0.25">
      <c r="A100" s="5" t="s">
        <v>471</v>
      </c>
      <c r="B100" s="13" t="s">
        <v>47</v>
      </c>
      <c r="C100" s="13" t="s">
        <v>47</v>
      </c>
      <c r="D100" s="13" t="s">
        <v>47</v>
      </c>
      <c r="E100" s="13" t="s">
        <v>47</v>
      </c>
      <c r="F100" s="13" t="s">
        <v>47</v>
      </c>
      <c r="G100" s="13" t="s">
        <v>47</v>
      </c>
      <c r="H100" s="20">
        <v>231800</v>
      </c>
      <c r="I100" s="20">
        <v>303700</v>
      </c>
      <c r="J100" s="20">
        <v>333200</v>
      </c>
      <c r="K100" s="20">
        <v>355200</v>
      </c>
      <c r="L100" s="13" t="s">
        <v>47</v>
      </c>
      <c r="M100" s="13" t="s">
        <v>47</v>
      </c>
      <c r="N100" s="30"/>
      <c r="P100" s="5" t="s">
        <v>471</v>
      </c>
      <c r="Q100" s="9" t="s">
        <v>47</v>
      </c>
      <c r="R100" s="13" t="s">
        <v>47</v>
      </c>
      <c r="S100" s="13" t="s">
        <v>47</v>
      </c>
      <c r="T100" s="13" t="s">
        <v>47</v>
      </c>
      <c r="U100" s="13" t="s">
        <v>47</v>
      </c>
      <c r="V100" s="13" t="s">
        <v>47</v>
      </c>
      <c r="W100" s="20">
        <v>58200</v>
      </c>
      <c r="X100" s="20">
        <v>71600</v>
      </c>
      <c r="Y100" s="20">
        <v>72900</v>
      </c>
      <c r="Z100" s="20">
        <v>73800</v>
      </c>
      <c r="AA100" s="20">
        <v>8764</v>
      </c>
      <c r="AB100" s="20">
        <v>4702</v>
      </c>
      <c r="AE100" s="5" t="s">
        <v>471</v>
      </c>
      <c r="AF100" s="13" t="s">
        <v>47</v>
      </c>
      <c r="AG100" s="13" t="s">
        <v>47</v>
      </c>
      <c r="AH100" s="13" t="s">
        <v>47</v>
      </c>
      <c r="AI100" s="13" t="s">
        <v>47</v>
      </c>
      <c r="AJ100" s="13" t="s">
        <v>47</v>
      </c>
      <c r="AK100" s="13" t="s">
        <v>47</v>
      </c>
      <c r="AL100" s="20">
        <v>67900</v>
      </c>
      <c r="AM100" s="20">
        <v>125100</v>
      </c>
      <c r="AN100" s="20">
        <v>153200</v>
      </c>
      <c r="AO100" s="20">
        <v>174400</v>
      </c>
      <c r="AP100" s="20">
        <v>31273</v>
      </c>
      <c r="AQ100" s="20">
        <v>16526</v>
      </c>
      <c r="AT100" s="5" t="s">
        <v>471</v>
      </c>
      <c r="AU100" s="13" t="s">
        <v>47</v>
      </c>
      <c r="AV100" s="13" t="s">
        <v>47</v>
      </c>
      <c r="AW100" s="13" t="s">
        <v>47</v>
      </c>
      <c r="AX100" s="13" t="s">
        <v>47</v>
      </c>
      <c r="AY100" s="13" t="s">
        <v>47</v>
      </c>
      <c r="AZ100" s="13" t="s">
        <v>47</v>
      </c>
      <c r="BA100" s="20">
        <v>200</v>
      </c>
      <c r="BB100" s="20">
        <v>200</v>
      </c>
      <c r="BC100" s="20">
        <v>300</v>
      </c>
      <c r="BD100" s="20">
        <v>400</v>
      </c>
      <c r="BE100" s="20">
        <v>30</v>
      </c>
      <c r="BF100" s="20">
        <v>18</v>
      </c>
      <c r="BI100" s="39"/>
      <c r="BJ100" s="41"/>
      <c r="BK100" s="41"/>
      <c r="BL100" s="41"/>
      <c r="BM100" s="41"/>
      <c r="BN100" s="41"/>
      <c r="BO100" s="41"/>
      <c r="BP100" s="41"/>
      <c r="BQ100" s="40"/>
      <c r="BR100" s="40"/>
      <c r="BS100" s="29"/>
      <c r="BT100" s="40"/>
      <c r="BU100" s="40"/>
      <c r="BX100" s="39"/>
      <c r="BY100" s="41"/>
      <c r="BZ100" s="41"/>
      <c r="CA100" s="41"/>
      <c r="CB100" s="41"/>
      <c r="CC100" s="41"/>
      <c r="CD100" s="41"/>
      <c r="CE100" s="41"/>
      <c r="CF100" s="41"/>
      <c r="CG100" s="40"/>
      <c r="CH100" s="29"/>
      <c r="CI100" s="40"/>
      <c r="CJ100" s="40"/>
    </row>
    <row r="101" spans="1:88" x14ac:dyDescent="0.25">
      <c r="A101" s="5" t="s">
        <v>472</v>
      </c>
      <c r="B101" s="13" t="s">
        <v>47</v>
      </c>
      <c r="C101" s="13" t="s">
        <v>47</v>
      </c>
      <c r="D101" s="13" t="s">
        <v>47</v>
      </c>
      <c r="E101" s="13" t="s">
        <v>47</v>
      </c>
      <c r="F101" s="13" t="s">
        <v>47</v>
      </c>
      <c r="G101" s="13" t="s">
        <v>47</v>
      </c>
      <c r="H101" s="13" t="s">
        <v>47</v>
      </c>
      <c r="I101" s="20">
        <v>243000</v>
      </c>
      <c r="J101" s="20">
        <v>317900</v>
      </c>
      <c r="K101" s="20">
        <v>354100</v>
      </c>
      <c r="L101" s="13" t="s">
        <v>47</v>
      </c>
      <c r="M101" s="13" t="s">
        <v>47</v>
      </c>
      <c r="N101" s="30"/>
      <c r="P101" s="5" t="s">
        <v>472</v>
      </c>
      <c r="Q101" s="9" t="s">
        <v>47</v>
      </c>
      <c r="R101" s="13" t="s">
        <v>47</v>
      </c>
      <c r="S101" s="13" t="s">
        <v>47</v>
      </c>
      <c r="T101" s="13" t="s">
        <v>47</v>
      </c>
      <c r="U101" s="13" t="s">
        <v>47</v>
      </c>
      <c r="V101" s="13" t="s">
        <v>47</v>
      </c>
      <c r="W101" s="13" t="s">
        <v>47</v>
      </c>
      <c r="X101" s="20">
        <v>58900</v>
      </c>
      <c r="Y101" s="20">
        <v>75300</v>
      </c>
      <c r="Z101" s="20">
        <v>77100</v>
      </c>
      <c r="AA101" s="20">
        <v>9500</v>
      </c>
      <c r="AB101" s="20">
        <v>4763</v>
      </c>
      <c r="AE101" s="5" t="s">
        <v>472</v>
      </c>
      <c r="AF101" s="13" t="s">
        <v>47</v>
      </c>
      <c r="AG101" s="13" t="s">
        <v>47</v>
      </c>
      <c r="AH101" s="13" t="s">
        <v>47</v>
      </c>
      <c r="AI101" s="13" t="s">
        <v>47</v>
      </c>
      <c r="AJ101" s="13" t="s">
        <v>47</v>
      </c>
      <c r="AK101" s="13" t="s">
        <v>47</v>
      </c>
      <c r="AL101" s="13" t="s">
        <v>47</v>
      </c>
      <c r="AM101" s="20">
        <v>71000</v>
      </c>
      <c r="AN101" s="20">
        <v>128000</v>
      </c>
      <c r="AO101" s="20">
        <v>162400</v>
      </c>
      <c r="AP101" s="20">
        <v>31270</v>
      </c>
      <c r="AQ101" s="20">
        <v>16155</v>
      </c>
      <c r="AT101" s="5" t="s">
        <v>472</v>
      </c>
      <c r="AU101" s="13" t="s">
        <v>47</v>
      </c>
      <c r="AV101" s="13" t="s">
        <v>47</v>
      </c>
      <c r="AW101" s="13" t="s">
        <v>47</v>
      </c>
      <c r="AX101" s="13" t="s">
        <v>47</v>
      </c>
      <c r="AY101" s="13" t="s">
        <v>47</v>
      </c>
      <c r="AZ101" s="13" t="s">
        <v>47</v>
      </c>
      <c r="BA101" s="13" t="s">
        <v>47</v>
      </c>
      <c r="BB101" s="20">
        <v>100</v>
      </c>
      <c r="BC101" s="20">
        <v>100</v>
      </c>
      <c r="BD101" s="20">
        <v>300</v>
      </c>
      <c r="BE101" s="20">
        <v>26</v>
      </c>
      <c r="BF101" s="20">
        <v>12</v>
      </c>
      <c r="BI101" s="39"/>
      <c r="BJ101" s="41"/>
      <c r="BK101" s="41"/>
      <c r="BL101" s="41"/>
      <c r="BM101" s="41"/>
      <c r="BN101" s="41"/>
      <c r="BO101" s="41"/>
      <c r="BP101" s="41"/>
      <c r="BQ101" s="40"/>
      <c r="BR101" s="40"/>
      <c r="BS101" s="29"/>
      <c r="BT101" s="40"/>
      <c r="BU101" s="40"/>
      <c r="BX101" s="39"/>
      <c r="BY101" s="41"/>
      <c r="BZ101" s="41"/>
      <c r="CA101" s="41"/>
      <c r="CB101" s="41"/>
      <c r="CC101" s="41"/>
      <c r="CD101" s="41"/>
      <c r="CE101" s="41"/>
      <c r="CF101" s="41"/>
      <c r="CG101" s="40"/>
      <c r="CH101" s="29"/>
      <c r="CI101" s="40"/>
      <c r="CJ101" s="40"/>
    </row>
    <row r="102" spans="1:88" x14ac:dyDescent="0.25">
      <c r="A102" s="5" t="s">
        <v>473</v>
      </c>
      <c r="B102" s="13" t="s">
        <v>47</v>
      </c>
      <c r="C102" s="13" t="s">
        <v>47</v>
      </c>
      <c r="D102" s="13" t="s">
        <v>47</v>
      </c>
      <c r="E102" s="13" t="s">
        <v>47</v>
      </c>
      <c r="F102" s="13" t="s">
        <v>47</v>
      </c>
      <c r="G102" s="13" t="s">
        <v>47</v>
      </c>
      <c r="H102" s="13" t="s">
        <v>47</v>
      </c>
      <c r="I102" s="13" t="s">
        <v>47</v>
      </c>
      <c r="J102" s="20">
        <v>251300</v>
      </c>
      <c r="K102" s="20">
        <v>335700</v>
      </c>
      <c r="L102" s="13" t="s">
        <v>47</v>
      </c>
      <c r="M102" s="13" t="s">
        <v>47</v>
      </c>
      <c r="N102" s="30"/>
      <c r="P102" s="5" t="s">
        <v>473</v>
      </c>
      <c r="Q102" s="9" t="s">
        <v>47</v>
      </c>
      <c r="R102" s="13" t="s">
        <v>47</v>
      </c>
      <c r="S102" s="13" t="s">
        <v>47</v>
      </c>
      <c r="T102" s="13" t="s">
        <v>47</v>
      </c>
      <c r="U102" s="13" t="s">
        <v>47</v>
      </c>
      <c r="V102" s="13" t="s">
        <v>47</v>
      </c>
      <c r="W102" s="13" t="s">
        <v>47</v>
      </c>
      <c r="X102" s="13" t="s">
        <v>47</v>
      </c>
      <c r="Y102" s="20">
        <v>70500</v>
      </c>
      <c r="Z102" s="20">
        <v>90200</v>
      </c>
      <c r="AA102" s="20">
        <v>9229</v>
      </c>
      <c r="AB102" s="20">
        <v>5457</v>
      </c>
      <c r="AE102" s="5" t="s">
        <v>473</v>
      </c>
      <c r="AF102" s="13" t="s">
        <v>47</v>
      </c>
      <c r="AG102" s="13" t="s">
        <v>47</v>
      </c>
      <c r="AH102" s="13" t="s">
        <v>47</v>
      </c>
      <c r="AI102" s="13" t="s">
        <v>47</v>
      </c>
      <c r="AJ102" s="13" t="s">
        <v>47</v>
      </c>
      <c r="AK102" s="13" t="s">
        <v>47</v>
      </c>
      <c r="AL102" s="13" t="s">
        <v>47</v>
      </c>
      <c r="AM102" s="13" t="s">
        <v>47</v>
      </c>
      <c r="AN102" s="20">
        <v>69300</v>
      </c>
      <c r="AO102" s="20">
        <v>133300</v>
      </c>
      <c r="AP102" s="20">
        <v>29945</v>
      </c>
      <c r="AQ102" s="20">
        <v>17209</v>
      </c>
      <c r="AT102" s="5" t="s">
        <v>473</v>
      </c>
      <c r="AU102" s="13" t="s">
        <v>47</v>
      </c>
      <c r="AV102" s="13" t="s">
        <v>47</v>
      </c>
      <c r="AW102" s="13" t="s">
        <v>47</v>
      </c>
      <c r="AX102" s="13" t="s">
        <v>47</v>
      </c>
      <c r="AY102" s="13" t="s">
        <v>47</v>
      </c>
      <c r="AZ102" s="13" t="s">
        <v>47</v>
      </c>
      <c r="BA102" s="13" t="s">
        <v>47</v>
      </c>
      <c r="BB102" s="13" t="s">
        <v>47</v>
      </c>
      <c r="BC102" s="20">
        <v>0</v>
      </c>
      <c r="BD102" s="20">
        <v>100</v>
      </c>
      <c r="BE102" s="20">
        <v>11</v>
      </c>
      <c r="BF102" s="20">
        <v>9</v>
      </c>
      <c r="BI102" s="39"/>
      <c r="BJ102" s="41"/>
      <c r="BK102" s="41"/>
      <c r="BL102" s="41"/>
      <c r="BM102" s="41"/>
      <c r="BN102" s="41"/>
      <c r="BO102" s="41"/>
      <c r="BP102" s="41"/>
      <c r="BQ102" s="40"/>
      <c r="BR102" s="40"/>
      <c r="BS102" s="29"/>
      <c r="BT102" s="40"/>
      <c r="BU102" s="40"/>
      <c r="BX102" s="39"/>
      <c r="BY102" s="41"/>
      <c r="BZ102" s="41"/>
      <c r="CA102" s="41"/>
      <c r="CB102" s="41"/>
      <c r="CC102" s="41"/>
      <c r="CD102" s="41"/>
      <c r="CE102" s="41"/>
      <c r="CF102" s="41"/>
      <c r="CG102" s="40"/>
      <c r="CH102" s="29"/>
      <c r="CI102" s="40"/>
      <c r="CJ102" s="40"/>
    </row>
    <row r="103" spans="1:88" x14ac:dyDescent="0.25">
      <c r="A103" s="8" t="s">
        <v>474</v>
      </c>
      <c r="B103" s="12" t="s">
        <v>47</v>
      </c>
      <c r="C103" s="12" t="s">
        <v>47</v>
      </c>
      <c r="D103" s="12" t="s">
        <v>47</v>
      </c>
      <c r="E103" s="12" t="s">
        <v>47</v>
      </c>
      <c r="F103" s="12" t="s">
        <v>47</v>
      </c>
      <c r="G103" s="12" t="s">
        <v>47</v>
      </c>
      <c r="H103" s="12" t="s">
        <v>47</v>
      </c>
      <c r="I103" s="12" t="s">
        <v>47</v>
      </c>
      <c r="J103" s="12" t="s">
        <v>47</v>
      </c>
      <c r="K103" s="21">
        <v>306200</v>
      </c>
      <c r="L103" s="12" t="s">
        <v>47</v>
      </c>
      <c r="M103" s="12" t="s">
        <v>47</v>
      </c>
      <c r="N103" s="30"/>
      <c r="P103" s="8" t="s">
        <v>474</v>
      </c>
      <c r="Q103" s="7" t="s">
        <v>47</v>
      </c>
      <c r="R103" s="12" t="s">
        <v>47</v>
      </c>
      <c r="S103" s="12" t="s">
        <v>47</v>
      </c>
      <c r="T103" s="12" t="s">
        <v>47</v>
      </c>
      <c r="U103" s="12" t="s">
        <v>47</v>
      </c>
      <c r="V103" s="12" t="s">
        <v>47</v>
      </c>
      <c r="W103" s="12" t="s">
        <v>47</v>
      </c>
      <c r="X103" s="12" t="s">
        <v>47</v>
      </c>
      <c r="Y103" s="12" t="s">
        <v>47</v>
      </c>
      <c r="Z103" s="21">
        <v>96800</v>
      </c>
      <c r="AA103" s="21">
        <v>10454</v>
      </c>
      <c r="AB103" s="21">
        <v>6645</v>
      </c>
      <c r="AE103" s="8" t="s">
        <v>474</v>
      </c>
      <c r="AF103" s="12" t="s">
        <v>47</v>
      </c>
      <c r="AG103" s="12" t="s">
        <v>47</v>
      </c>
      <c r="AH103" s="12" t="s">
        <v>47</v>
      </c>
      <c r="AI103" s="12" t="s">
        <v>47</v>
      </c>
      <c r="AJ103" s="12" t="s">
        <v>47</v>
      </c>
      <c r="AK103" s="12" t="s">
        <v>47</v>
      </c>
      <c r="AL103" s="12" t="s">
        <v>47</v>
      </c>
      <c r="AM103" s="12" t="s">
        <v>47</v>
      </c>
      <c r="AN103" s="12" t="s">
        <v>47</v>
      </c>
      <c r="AO103" s="21">
        <v>80400</v>
      </c>
      <c r="AP103" s="21">
        <v>22455</v>
      </c>
      <c r="AQ103" s="21">
        <v>17600</v>
      </c>
      <c r="AT103" s="8" t="s">
        <v>474</v>
      </c>
      <c r="AU103" s="12" t="s">
        <v>47</v>
      </c>
      <c r="AV103" s="12" t="s">
        <v>47</v>
      </c>
      <c r="AW103" s="12" t="s">
        <v>47</v>
      </c>
      <c r="AX103" s="12" t="s">
        <v>47</v>
      </c>
      <c r="AY103" s="12" t="s">
        <v>47</v>
      </c>
      <c r="AZ103" s="12" t="s">
        <v>47</v>
      </c>
      <c r="BA103" s="12" t="s">
        <v>47</v>
      </c>
      <c r="BB103" s="12" t="s">
        <v>47</v>
      </c>
      <c r="BC103" s="12" t="s">
        <v>47</v>
      </c>
      <c r="BD103" s="21">
        <v>100</v>
      </c>
      <c r="BE103" s="21">
        <v>5</v>
      </c>
      <c r="BF103" s="21">
        <v>8</v>
      </c>
      <c r="BI103" s="39"/>
      <c r="BJ103" s="41"/>
      <c r="BK103" s="41"/>
      <c r="BL103" s="41"/>
      <c r="BM103" s="41"/>
      <c r="BN103" s="41"/>
      <c r="BO103" s="41"/>
      <c r="BP103" s="41"/>
      <c r="BQ103" s="40"/>
      <c r="BR103" s="40"/>
      <c r="BS103" s="29"/>
      <c r="BT103" s="40"/>
      <c r="BU103" s="40"/>
      <c r="BX103" s="39"/>
      <c r="BY103" s="41"/>
      <c r="BZ103" s="41"/>
      <c r="CA103" s="41"/>
      <c r="CB103" s="41"/>
      <c r="CC103" s="41"/>
      <c r="CD103" s="41"/>
      <c r="CE103" s="41"/>
      <c r="CF103" s="41"/>
      <c r="CG103" s="40"/>
      <c r="CH103" s="29"/>
      <c r="CI103" s="40"/>
      <c r="CJ103" s="40"/>
    </row>
    <row r="104" spans="1:88" x14ac:dyDescent="0.25">
      <c r="K104" s="30"/>
      <c r="AO104" s="30"/>
    </row>
    <row r="105" spans="1:88" ht="21" x14ac:dyDescent="0.35">
      <c r="A105" s="16"/>
      <c r="B105" s="16"/>
      <c r="C105" s="375" t="s">
        <v>62</v>
      </c>
      <c r="D105" s="375"/>
      <c r="E105" s="375"/>
      <c r="F105" s="375"/>
      <c r="G105" s="375"/>
      <c r="H105" s="375"/>
      <c r="I105" s="375"/>
      <c r="J105" s="375"/>
      <c r="K105" s="375"/>
      <c r="P105" s="16"/>
      <c r="Q105" s="16"/>
      <c r="R105" s="375" t="s">
        <v>67</v>
      </c>
      <c r="S105" s="375"/>
      <c r="T105" s="375"/>
      <c r="U105" s="375"/>
      <c r="V105" s="375"/>
      <c r="W105" s="375"/>
      <c r="X105" s="375"/>
      <c r="Y105" s="375"/>
      <c r="Z105" s="375"/>
      <c r="AE105" s="16"/>
      <c r="AF105" s="16"/>
      <c r="AG105" s="375" t="s">
        <v>78</v>
      </c>
      <c r="AH105" s="375"/>
      <c r="AI105" s="375"/>
      <c r="AJ105" s="375"/>
      <c r="AK105" s="375"/>
      <c r="AL105" s="375"/>
      <c r="AM105" s="375"/>
      <c r="AN105" s="375"/>
      <c r="AO105" s="375"/>
      <c r="AT105" s="16"/>
      <c r="AU105" s="16"/>
      <c r="AV105" s="375" t="s">
        <v>112</v>
      </c>
      <c r="AW105" s="375"/>
      <c r="AX105" s="375"/>
      <c r="AY105" s="375"/>
      <c r="AZ105" s="375"/>
      <c r="BA105" s="375"/>
      <c r="BB105" s="375"/>
      <c r="BC105" s="375"/>
      <c r="BD105" s="375"/>
      <c r="BI105" s="16"/>
      <c r="BJ105" s="16"/>
      <c r="BK105" s="375" t="s">
        <v>88</v>
      </c>
      <c r="BL105" s="375"/>
      <c r="BM105" s="375"/>
      <c r="BN105" s="375"/>
      <c r="BO105" s="375"/>
      <c r="BP105" s="375"/>
      <c r="BQ105" s="375"/>
      <c r="BR105" s="375"/>
      <c r="BS105" s="375"/>
      <c r="BX105" s="16"/>
      <c r="BY105" s="16"/>
      <c r="BZ105" s="375" t="s">
        <v>94</v>
      </c>
      <c r="CA105" s="375"/>
      <c r="CB105" s="375"/>
      <c r="CC105" s="375"/>
      <c r="CD105" s="375"/>
      <c r="CE105" s="375"/>
      <c r="CF105" s="375"/>
      <c r="CG105" s="375"/>
      <c r="CH105" s="375"/>
    </row>
    <row r="107" spans="1:88" x14ac:dyDescent="0.25">
      <c r="A107" s="22"/>
      <c r="B107" s="391" t="s">
        <v>100</v>
      </c>
      <c r="C107" s="392"/>
      <c r="D107" s="392"/>
      <c r="E107" s="392"/>
      <c r="F107" s="392"/>
      <c r="G107" s="392"/>
      <c r="H107" s="392"/>
      <c r="I107" s="392"/>
      <c r="J107" s="392"/>
      <c r="K107" s="393"/>
      <c r="P107" s="22"/>
      <c r="Q107" s="391" t="s">
        <v>100</v>
      </c>
      <c r="R107" s="392"/>
      <c r="S107" s="392"/>
      <c r="T107" s="392"/>
      <c r="U107" s="392"/>
      <c r="V107" s="392"/>
      <c r="W107" s="392"/>
      <c r="X107" s="392"/>
      <c r="Y107" s="392"/>
      <c r="Z107" s="393"/>
      <c r="AE107" s="22"/>
      <c r="AF107" s="391" t="s">
        <v>100</v>
      </c>
      <c r="AG107" s="392"/>
      <c r="AH107" s="392"/>
      <c r="AI107" s="392"/>
      <c r="AJ107" s="392"/>
      <c r="AK107" s="392"/>
      <c r="AL107" s="392"/>
      <c r="AM107" s="392"/>
      <c r="AN107" s="392"/>
      <c r="AO107" s="393"/>
      <c r="AT107" s="22"/>
      <c r="AU107" s="391" t="s">
        <v>100</v>
      </c>
      <c r="AV107" s="392"/>
      <c r="AW107" s="392"/>
      <c r="AX107" s="392"/>
      <c r="AY107" s="392"/>
      <c r="AZ107" s="392"/>
      <c r="BA107" s="392"/>
      <c r="BB107" s="392"/>
      <c r="BC107" s="392"/>
      <c r="BD107" s="393"/>
      <c r="BI107" s="22"/>
      <c r="BJ107" s="391" t="s">
        <v>100</v>
      </c>
      <c r="BK107" s="392"/>
      <c r="BL107" s="392"/>
      <c r="BM107" s="392"/>
      <c r="BN107" s="392"/>
      <c r="BO107" s="392"/>
      <c r="BP107" s="392"/>
      <c r="BQ107" s="392"/>
      <c r="BR107" s="392"/>
      <c r="BS107" s="393"/>
      <c r="BX107" s="22"/>
      <c r="BY107" s="391" t="s">
        <v>100</v>
      </c>
      <c r="BZ107" s="392"/>
      <c r="CA107" s="392"/>
      <c r="CB107" s="392"/>
      <c r="CC107" s="392"/>
      <c r="CD107" s="392"/>
      <c r="CE107" s="392"/>
      <c r="CF107" s="392"/>
      <c r="CG107" s="392"/>
      <c r="CH107" s="393"/>
    </row>
    <row r="108" spans="1:88" x14ac:dyDescent="0.25">
      <c r="A108" s="17"/>
      <c r="B108" s="394"/>
      <c r="C108" s="395"/>
      <c r="D108" s="395"/>
      <c r="E108" s="395"/>
      <c r="F108" s="395"/>
      <c r="G108" s="395"/>
      <c r="H108" s="395"/>
      <c r="I108" s="395"/>
      <c r="J108" s="395"/>
      <c r="K108" s="396"/>
      <c r="P108" s="17"/>
      <c r="Q108" s="394"/>
      <c r="R108" s="395"/>
      <c r="S108" s="395"/>
      <c r="T108" s="395"/>
      <c r="U108" s="395"/>
      <c r="V108" s="395"/>
      <c r="W108" s="395"/>
      <c r="X108" s="395"/>
      <c r="Y108" s="395"/>
      <c r="Z108" s="396"/>
      <c r="AE108" s="17"/>
      <c r="AF108" s="394"/>
      <c r="AG108" s="395"/>
      <c r="AH108" s="395"/>
      <c r="AI108" s="395"/>
      <c r="AJ108" s="395"/>
      <c r="AK108" s="395"/>
      <c r="AL108" s="395"/>
      <c r="AM108" s="395"/>
      <c r="AN108" s="395"/>
      <c r="AO108" s="396"/>
      <c r="AT108" s="17"/>
      <c r="AU108" s="394"/>
      <c r="AV108" s="395"/>
      <c r="AW108" s="395"/>
      <c r="AX108" s="395"/>
      <c r="AY108" s="395"/>
      <c r="AZ108" s="395"/>
      <c r="BA108" s="395"/>
      <c r="BB108" s="395"/>
      <c r="BC108" s="395"/>
      <c r="BD108" s="396"/>
      <c r="BI108" s="17"/>
      <c r="BJ108" s="394"/>
      <c r="BK108" s="395"/>
      <c r="BL108" s="395"/>
      <c r="BM108" s="395"/>
      <c r="BN108" s="395"/>
      <c r="BO108" s="395"/>
      <c r="BP108" s="395"/>
      <c r="BQ108" s="395"/>
      <c r="BR108" s="395"/>
      <c r="BS108" s="396"/>
      <c r="BX108" s="17"/>
      <c r="BY108" s="394"/>
      <c r="BZ108" s="395"/>
      <c r="CA108" s="395"/>
      <c r="CB108" s="395"/>
      <c r="CC108" s="395"/>
      <c r="CD108" s="395"/>
      <c r="CE108" s="395"/>
      <c r="CF108" s="395"/>
      <c r="CG108" s="395"/>
      <c r="CH108" s="396"/>
    </row>
    <row r="109" spans="1:88" x14ac:dyDescent="0.25">
      <c r="A109" s="9" t="s">
        <v>9</v>
      </c>
      <c r="B109" s="17"/>
      <c r="C109" s="17"/>
      <c r="D109" s="17"/>
      <c r="E109" s="17"/>
      <c r="F109" s="17"/>
      <c r="G109" s="17"/>
      <c r="H109" s="17"/>
      <c r="I109" s="17"/>
      <c r="J109" s="17"/>
      <c r="K109" s="17"/>
      <c r="P109" s="9" t="s">
        <v>9</v>
      </c>
      <c r="Q109" s="17"/>
      <c r="R109" s="17"/>
      <c r="S109" s="17"/>
      <c r="T109" s="17"/>
      <c r="U109" s="17"/>
      <c r="V109" s="17"/>
      <c r="W109" s="17"/>
      <c r="X109" s="17"/>
      <c r="Y109" s="17"/>
      <c r="Z109" s="17"/>
      <c r="AE109" s="9" t="s">
        <v>9</v>
      </c>
      <c r="AF109" s="17"/>
      <c r="AG109" s="17"/>
      <c r="AH109" s="17"/>
      <c r="AI109" s="17"/>
      <c r="AJ109" s="17"/>
      <c r="AK109" s="17"/>
      <c r="AL109" s="17"/>
      <c r="AM109" s="17"/>
      <c r="AN109" s="17"/>
      <c r="AO109" s="17"/>
      <c r="AT109" s="9" t="s">
        <v>9</v>
      </c>
      <c r="AU109" s="17"/>
      <c r="AV109" s="17"/>
      <c r="AW109" s="17"/>
      <c r="AX109" s="17"/>
      <c r="AY109" s="17"/>
      <c r="AZ109" s="17"/>
      <c r="BA109" s="17"/>
      <c r="BB109" s="17"/>
      <c r="BC109" s="17"/>
      <c r="BD109" s="17"/>
      <c r="BI109" s="9" t="s">
        <v>9</v>
      </c>
      <c r="BJ109" s="17"/>
      <c r="BK109" s="17"/>
      <c r="BL109" s="17"/>
      <c r="BM109" s="17"/>
      <c r="BN109" s="17"/>
      <c r="BO109" s="17"/>
      <c r="BP109" s="17"/>
      <c r="BQ109" s="17"/>
      <c r="BR109" s="17"/>
      <c r="BS109" s="17"/>
      <c r="BX109" s="9" t="s">
        <v>9</v>
      </c>
      <c r="BY109" s="17"/>
      <c r="BZ109" s="17"/>
      <c r="CA109" s="17"/>
      <c r="CB109" s="17"/>
      <c r="CC109" s="17"/>
      <c r="CD109" s="17"/>
      <c r="CE109" s="17"/>
      <c r="CF109" s="17"/>
      <c r="CG109" s="17"/>
      <c r="CH109" s="17"/>
    </row>
    <row r="110" spans="1:88" x14ac:dyDescent="0.25">
      <c r="A110" s="38" t="s">
        <v>49</v>
      </c>
      <c r="B110" s="9">
        <v>2014</v>
      </c>
      <c r="C110" s="9">
        <v>2015</v>
      </c>
      <c r="D110" s="9">
        <v>2016</v>
      </c>
      <c r="E110" s="9">
        <v>2017</v>
      </c>
      <c r="F110" s="9">
        <v>2018</v>
      </c>
      <c r="G110" s="9">
        <v>2019</v>
      </c>
      <c r="H110" s="9">
        <v>2020</v>
      </c>
      <c r="I110" s="9">
        <v>2021</v>
      </c>
      <c r="J110" s="9">
        <v>2022</v>
      </c>
      <c r="K110" s="9">
        <v>2023</v>
      </c>
      <c r="P110" s="38" t="s">
        <v>49</v>
      </c>
      <c r="Q110" s="9">
        <v>2014</v>
      </c>
      <c r="R110" s="9">
        <v>2015</v>
      </c>
      <c r="S110" s="9">
        <v>2016</v>
      </c>
      <c r="T110" s="9">
        <v>2017</v>
      </c>
      <c r="U110" s="9">
        <v>2018</v>
      </c>
      <c r="V110" s="9">
        <v>2019</v>
      </c>
      <c r="W110" s="9">
        <v>2020</v>
      </c>
      <c r="X110" s="9">
        <v>2021</v>
      </c>
      <c r="Y110" s="9">
        <v>2022</v>
      </c>
      <c r="Z110" s="9">
        <v>2023</v>
      </c>
      <c r="AE110" s="38" t="s">
        <v>49</v>
      </c>
      <c r="AF110" s="9">
        <v>2014</v>
      </c>
      <c r="AG110" s="9">
        <v>2015</v>
      </c>
      <c r="AH110" s="9">
        <v>2016</v>
      </c>
      <c r="AI110" s="9">
        <v>2017</v>
      </c>
      <c r="AJ110" s="9">
        <v>2018</v>
      </c>
      <c r="AK110" s="9">
        <v>2019</v>
      </c>
      <c r="AL110" s="9">
        <v>2020</v>
      </c>
      <c r="AM110" s="9">
        <v>2021</v>
      </c>
      <c r="AN110" s="9">
        <v>2022</v>
      </c>
      <c r="AO110" s="9">
        <v>2023</v>
      </c>
      <c r="AT110" s="38" t="s">
        <v>49</v>
      </c>
      <c r="AU110" s="9">
        <v>2014</v>
      </c>
      <c r="AV110" s="9">
        <v>2015</v>
      </c>
      <c r="AW110" s="9">
        <v>2016</v>
      </c>
      <c r="AX110" s="9">
        <v>2017</v>
      </c>
      <c r="AY110" s="9">
        <v>2018</v>
      </c>
      <c r="AZ110" s="9">
        <v>2019</v>
      </c>
      <c r="BA110" s="9">
        <v>2020</v>
      </c>
      <c r="BB110" s="9">
        <v>2021</v>
      </c>
      <c r="BC110" s="9">
        <v>2022</v>
      </c>
      <c r="BD110" s="9">
        <v>2023</v>
      </c>
      <c r="BI110" s="38" t="s">
        <v>49</v>
      </c>
      <c r="BJ110" s="9">
        <v>2014</v>
      </c>
      <c r="BK110" s="9">
        <v>2015</v>
      </c>
      <c r="BL110" s="9">
        <v>2016</v>
      </c>
      <c r="BM110" s="9">
        <v>2017</v>
      </c>
      <c r="BN110" s="9">
        <v>2018</v>
      </c>
      <c r="BO110" s="9">
        <v>2019</v>
      </c>
      <c r="BP110" s="9">
        <v>2020</v>
      </c>
      <c r="BQ110" s="9">
        <v>2021</v>
      </c>
      <c r="BR110" s="9">
        <v>2022</v>
      </c>
      <c r="BS110" s="9">
        <v>2023</v>
      </c>
      <c r="BX110" s="38" t="s">
        <v>49</v>
      </c>
      <c r="BY110" s="9">
        <v>2014</v>
      </c>
      <c r="BZ110" s="9">
        <v>2015</v>
      </c>
      <c r="CA110" s="9">
        <v>2016</v>
      </c>
      <c r="CB110" s="9">
        <v>2017</v>
      </c>
      <c r="CC110" s="9">
        <v>2018</v>
      </c>
      <c r="CD110" s="9">
        <v>2019</v>
      </c>
      <c r="CE110" s="9">
        <v>2020</v>
      </c>
      <c r="CF110" s="9">
        <v>2021</v>
      </c>
      <c r="CG110" s="9">
        <v>2022</v>
      </c>
      <c r="CH110" s="9">
        <v>2023</v>
      </c>
    </row>
    <row r="111" spans="1:88" x14ac:dyDescent="0.25">
      <c r="A111" s="38" t="s">
        <v>50</v>
      </c>
      <c r="B111" s="3"/>
      <c r="C111" s="3"/>
      <c r="D111" s="3"/>
      <c r="E111" s="3"/>
      <c r="F111" s="3"/>
      <c r="G111" s="3"/>
      <c r="H111" s="3"/>
      <c r="I111" s="3"/>
      <c r="J111" s="3"/>
      <c r="K111" s="3"/>
      <c r="P111" s="38"/>
      <c r="Q111" s="3"/>
      <c r="R111" s="3"/>
      <c r="S111" s="3"/>
      <c r="T111" s="3"/>
      <c r="U111" s="3"/>
      <c r="V111" s="3"/>
      <c r="W111" s="3"/>
      <c r="X111" s="3"/>
      <c r="Y111" s="3"/>
      <c r="Z111" s="3"/>
      <c r="AE111" s="38"/>
      <c r="AF111" s="3"/>
      <c r="AG111" s="3"/>
      <c r="AH111" s="3"/>
      <c r="AI111" s="3"/>
      <c r="AJ111" s="3"/>
      <c r="AK111" s="3"/>
      <c r="AL111" s="3"/>
      <c r="AM111" s="3"/>
      <c r="AN111" s="3"/>
      <c r="AO111" s="3"/>
      <c r="AT111" s="38"/>
      <c r="AU111" s="3"/>
      <c r="AV111" s="3"/>
      <c r="AW111" s="3"/>
      <c r="AX111" s="3"/>
      <c r="AY111" s="3"/>
      <c r="AZ111" s="3"/>
      <c r="BA111" s="3"/>
      <c r="BB111" s="3"/>
      <c r="BC111" s="3"/>
      <c r="BD111" s="3"/>
      <c r="BI111" s="38" t="s">
        <v>50</v>
      </c>
      <c r="BJ111" s="3"/>
      <c r="BK111" s="3"/>
      <c r="BL111" s="3"/>
      <c r="BM111" s="3"/>
      <c r="BN111" s="3"/>
      <c r="BO111" s="3"/>
      <c r="BP111" s="3"/>
      <c r="BQ111" s="3"/>
      <c r="BR111" s="3"/>
      <c r="BS111" s="3"/>
      <c r="BX111" s="38" t="s">
        <v>50</v>
      </c>
      <c r="BY111" s="3"/>
      <c r="BZ111" s="3"/>
      <c r="CA111" s="3"/>
      <c r="CB111" s="3"/>
      <c r="CC111" s="3"/>
      <c r="CD111" s="3"/>
      <c r="CE111" s="3"/>
      <c r="CF111" s="3"/>
      <c r="CG111" s="3"/>
      <c r="CH111" s="3"/>
    </row>
    <row r="112" spans="1:88" x14ac:dyDescent="0.25">
      <c r="A112" s="7"/>
      <c r="B112" s="18">
        <v>1</v>
      </c>
      <c r="C112" s="18">
        <v>2</v>
      </c>
      <c r="D112" s="18">
        <v>3</v>
      </c>
      <c r="E112" s="18">
        <v>4</v>
      </c>
      <c r="F112" s="18">
        <v>5</v>
      </c>
      <c r="G112" s="18">
        <v>6</v>
      </c>
      <c r="H112" s="18">
        <v>7</v>
      </c>
      <c r="I112" s="18">
        <v>8</v>
      </c>
      <c r="J112" s="18">
        <v>9</v>
      </c>
      <c r="K112" s="18">
        <v>10</v>
      </c>
      <c r="P112" s="7" t="s">
        <v>50</v>
      </c>
      <c r="Q112" s="18">
        <v>1</v>
      </c>
      <c r="R112" s="18">
        <v>2</v>
      </c>
      <c r="S112" s="18">
        <v>3</v>
      </c>
      <c r="T112" s="18">
        <v>4</v>
      </c>
      <c r="U112" s="18">
        <v>5</v>
      </c>
      <c r="V112" s="18">
        <v>6</v>
      </c>
      <c r="W112" s="18">
        <v>7</v>
      </c>
      <c r="X112" s="18">
        <v>8</v>
      </c>
      <c r="Y112" s="18">
        <v>9</v>
      </c>
      <c r="Z112" s="18">
        <v>10</v>
      </c>
      <c r="AE112" s="7" t="s">
        <v>50</v>
      </c>
      <c r="AF112" s="18">
        <v>1</v>
      </c>
      <c r="AG112" s="18">
        <v>2</v>
      </c>
      <c r="AH112" s="18">
        <v>3</v>
      </c>
      <c r="AI112" s="18">
        <v>4</v>
      </c>
      <c r="AJ112" s="18">
        <v>5</v>
      </c>
      <c r="AK112" s="18">
        <v>6</v>
      </c>
      <c r="AL112" s="18">
        <v>7</v>
      </c>
      <c r="AM112" s="18">
        <v>8</v>
      </c>
      <c r="AN112" s="18">
        <v>9</v>
      </c>
      <c r="AO112" s="18">
        <v>10</v>
      </c>
      <c r="AT112" s="7" t="s">
        <v>50</v>
      </c>
      <c r="AU112" s="18">
        <v>1</v>
      </c>
      <c r="AV112" s="18">
        <v>2</v>
      </c>
      <c r="AW112" s="18">
        <v>3</v>
      </c>
      <c r="AX112" s="18">
        <v>4</v>
      </c>
      <c r="AY112" s="18">
        <v>5</v>
      </c>
      <c r="AZ112" s="18">
        <v>6</v>
      </c>
      <c r="BA112" s="18">
        <v>7</v>
      </c>
      <c r="BB112" s="18">
        <v>8</v>
      </c>
      <c r="BC112" s="18">
        <v>9</v>
      </c>
      <c r="BD112" s="18">
        <v>10</v>
      </c>
      <c r="BI112" s="7"/>
      <c r="BJ112" s="18">
        <v>1</v>
      </c>
      <c r="BK112" s="18">
        <v>2</v>
      </c>
      <c r="BL112" s="18">
        <v>3</v>
      </c>
      <c r="BM112" s="18">
        <v>4</v>
      </c>
      <c r="BN112" s="18">
        <v>5</v>
      </c>
      <c r="BO112" s="18">
        <v>6</v>
      </c>
      <c r="BP112" s="18">
        <v>7</v>
      </c>
      <c r="BQ112" s="18">
        <v>8</v>
      </c>
      <c r="BR112" s="18">
        <v>9</v>
      </c>
      <c r="BS112" s="18">
        <v>10</v>
      </c>
      <c r="BX112" s="7"/>
      <c r="BY112" s="18">
        <v>1</v>
      </c>
      <c r="BZ112" s="18">
        <v>2</v>
      </c>
      <c r="CA112" s="18">
        <v>3</v>
      </c>
      <c r="CB112" s="18">
        <v>4</v>
      </c>
      <c r="CC112" s="18">
        <v>5</v>
      </c>
      <c r="CD112" s="18">
        <v>6</v>
      </c>
      <c r="CE112" s="18">
        <v>7</v>
      </c>
      <c r="CF112" s="18">
        <v>8</v>
      </c>
      <c r="CG112" s="18">
        <v>9</v>
      </c>
      <c r="CH112" s="18">
        <v>10</v>
      </c>
    </row>
    <row r="113" spans="1:86" x14ac:dyDescent="0.25">
      <c r="A113" s="4" t="s">
        <v>121</v>
      </c>
      <c r="B113" s="19">
        <v>40500</v>
      </c>
      <c r="C113" s="19">
        <v>11800</v>
      </c>
      <c r="D113" s="19">
        <v>3300</v>
      </c>
      <c r="E113" s="19">
        <v>3100</v>
      </c>
      <c r="F113" s="19">
        <v>600</v>
      </c>
      <c r="G113" s="19">
        <v>100</v>
      </c>
      <c r="H113" s="19">
        <v>500</v>
      </c>
      <c r="I113" s="19">
        <v>300</v>
      </c>
      <c r="J113" s="19">
        <v>0</v>
      </c>
      <c r="K113" s="19">
        <v>0</v>
      </c>
      <c r="P113" s="4" t="s">
        <v>121</v>
      </c>
      <c r="Q113" s="19">
        <v>2200</v>
      </c>
      <c r="R113" s="19">
        <v>500</v>
      </c>
      <c r="S113" s="19">
        <v>300</v>
      </c>
      <c r="T113" s="19">
        <v>300</v>
      </c>
      <c r="U113" s="19">
        <v>0</v>
      </c>
      <c r="V113" s="19">
        <v>0</v>
      </c>
      <c r="W113" s="19">
        <v>0</v>
      </c>
      <c r="X113" s="19">
        <v>0</v>
      </c>
      <c r="Y113" s="19">
        <v>0</v>
      </c>
      <c r="Z113" s="19">
        <v>0</v>
      </c>
      <c r="AE113" s="4" t="s">
        <v>121</v>
      </c>
      <c r="AF113" s="19">
        <v>37600</v>
      </c>
      <c r="AG113" s="19">
        <v>11300</v>
      </c>
      <c r="AH113" s="19">
        <v>3100</v>
      </c>
      <c r="AI113" s="19">
        <v>2800</v>
      </c>
      <c r="AJ113" s="19">
        <v>500</v>
      </c>
      <c r="AK113" s="19">
        <v>100</v>
      </c>
      <c r="AL113" s="19">
        <v>500</v>
      </c>
      <c r="AM113" s="19">
        <v>300</v>
      </c>
      <c r="AN113" s="19">
        <v>100</v>
      </c>
      <c r="AO113" s="19">
        <v>0</v>
      </c>
      <c r="AT113" s="4" t="s">
        <v>121</v>
      </c>
      <c r="AU113" s="19">
        <v>0</v>
      </c>
      <c r="AV113" s="19">
        <v>0</v>
      </c>
      <c r="AW113" s="19">
        <v>0</v>
      </c>
      <c r="AX113" s="19">
        <v>0</v>
      </c>
      <c r="AY113" s="19">
        <v>0</v>
      </c>
      <c r="AZ113" s="19">
        <v>0</v>
      </c>
      <c r="BA113" s="19">
        <v>0</v>
      </c>
      <c r="BB113" s="19">
        <v>0</v>
      </c>
      <c r="BC113" s="19">
        <v>0</v>
      </c>
      <c r="BD113" s="19">
        <v>0</v>
      </c>
      <c r="BI113" s="4" t="s">
        <v>121</v>
      </c>
      <c r="BJ113" s="6" t="s">
        <v>47</v>
      </c>
      <c r="BK113" s="6" t="s">
        <v>47</v>
      </c>
      <c r="BL113" s="6" t="s">
        <v>47</v>
      </c>
      <c r="BM113" s="6" t="s">
        <v>47</v>
      </c>
      <c r="BN113" s="6" t="s">
        <v>47</v>
      </c>
      <c r="BO113" s="6" t="s">
        <v>47</v>
      </c>
      <c r="BP113" s="6" t="s">
        <v>47</v>
      </c>
      <c r="BQ113" s="19">
        <v>0</v>
      </c>
      <c r="BR113" s="19">
        <v>0</v>
      </c>
      <c r="BS113" s="19">
        <v>0</v>
      </c>
      <c r="BX113" s="4" t="s">
        <v>121</v>
      </c>
      <c r="BY113" s="6" t="s">
        <v>47</v>
      </c>
      <c r="BZ113" s="6" t="s">
        <v>47</v>
      </c>
      <c r="CA113" s="6" t="s">
        <v>47</v>
      </c>
      <c r="CB113" s="6" t="s">
        <v>47</v>
      </c>
      <c r="CC113" s="6" t="s">
        <v>47</v>
      </c>
      <c r="CD113" s="6" t="s">
        <v>47</v>
      </c>
      <c r="CE113" s="6" t="s">
        <v>47</v>
      </c>
      <c r="CF113" s="19">
        <v>-3200</v>
      </c>
      <c r="CG113" s="19">
        <v>-900</v>
      </c>
      <c r="CH113" s="19">
        <v>-400</v>
      </c>
    </row>
    <row r="114" spans="1:86" x14ac:dyDescent="0.25">
      <c r="A114" s="5" t="s">
        <v>465</v>
      </c>
      <c r="B114" s="20">
        <v>71300</v>
      </c>
      <c r="C114" s="20">
        <v>22000</v>
      </c>
      <c r="D114" s="20">
        <v>7500</v>
      </c>
      <c r="E114" s="20">
        <v>3800</v>
      </c>
      <c r="F114" s="20">
        <v>1100</v>
      </c>
      <c r="G114" s="20">
        <v>400</v>
      </c>
      <c r="H114" s="20">
        <v>300</v>
      </c>
      <c r="I114" s="20">
        <v>200</v>
      </c>
      <c r="J114" s="20">
        <v>100</v>
      </c>
      <c r="K114" s="20">
        <v>100</v>
      </c>
      <c r="P114" s="5" t="s">
        <v>465</v>
      </c>
      <c r="Q114" s="20">
        <v>700</v>
      </c>
      <c r="R114" s="20">
        <v>1000</v>
      </c>
      <c r="S114" s="20">
        <v>700</v>
      </c>
      <c r="T114" s="20">
        <v>-100</v>
      </c>
      <c r="U114" s="20">
        <v>-400</v>
      </c>
      <c r="V114" s="20">
        <v>-100</v>
      </c>
      <c r="W114" s="20">
        <v>0</v>
      </c>
      <c r="X114" s="20">
        <v>0</v>
      </c>
      <c r="Y114" s="20">
        <v>0</v>
      </c>
      <c r="Z114" s="20">
        <v>0</v>
      </c>
      <c r="AE114" s="5" t="s">
        <v>465</v>
      </c>
      <c r="AF114" s="20">
        <v>64400</v>
      </c>
      <c r="AG114" s="20">
        <v>17100</v>
      </c>
      <c r="AH114" s="20">
        <v>6800</v>
      </c>
      <c r="AI114" s="20">
        <v>3800</v>
      </c>
      <c r="AJ114" s="20">
        <v>1600</v>
      </c>
      <c r="AK114" s="20">
        <v>500</v>
      </c>
      <c r="AL114" s="20">
        <v>300</v>
      </c>
      <c r="AM114" s="20">
        <v>200</v>
      </c>
      <c r="AN114" s="20">
        <v>100</v>
      </c>
      <c r="AO114" s="20">
        <v>100</v>
      </c>
      <c r="AT114" s="5" t="s">
        <v>465</v>
      </c>
      <c r="AU114" s="20">
        <v>4500</v>
      </c>
      <c r="AV114" s="20">
        <v>4300</v>
      </c>
      <c r="AW114" s="20">
        <v>200</v>
      </c>
      <c r="AX114" s="20">
        <v>0</v>
      </c>
      <c r="AY114" s="20">
        <v>0</v>
      </c>
      <c r="AZ114" s="20">
        <v>0</v>
      </c>
      <c r="BA114" s="20">
        <v>0</v>
      </c>
      <c r="BB114" s="20">
        <v>0</v>
      </c>
      <c r="BC114" s="20">
        <v>0</v>
      </c>
      <c r="BD114" s="20">
        <v>0</v>
      </c>
      <c r="BI114" s="5" t="s">
        <v>475</v>
      </c>
      <c r="BJ114" s="9" t="s">
        <v>47</v>
      </c>
      <c r="BK114" s="9" t="s">
        <v>47</v>
      </c>
      <c r="BL114" s="9" t="s">
        <v>47</v>
      </c>
      <c r="BM114" s="9" t="s">
        <v>47</v>
      </c>
      <c r="BN114" s="9" t="s">
        <v>47</v>
      </c>
      <c r="BO114" s="9" t="s">
        <v>47</v>
      </c>
      <c r="BP114" s="9" t="s">
        <v>47</v>
      </c>
      <c r="BQ114" s="13" t="s">
        <v>47</v>
      </c>
      <c r="BR114" s="20">
        <v>0</v>
      </c>
      <c r="BS114" s="20">
        <v>0</v>
      </c>
      <c r="BX114" s="5" t="s">
        <v>475</v>
      </c>
      <c r="BY114" s="9" t="s">
        <v>47</v>
      </c>
      <c r="BZ114" s="9" t="s">
        <v>47</v>
      </c>
      <c r="CA114" s="9" t="s">
        <v>47</v>
      </c>
      <c r="CB114" s="9" t="s">
        <v>47</v>
      </c>
      <c r="CC114" s="9" t="s">
        <v>47</v>
      </c>
      <c r="CD114" s="9" t="s">
        <v>47</v>
      </c>
      <c r="CE114" s="9" t="s">
        <v>47</v>
      </c>
      <c r="CF114" s="13" t="s">
        <v>47</v>
      </c>
      <c r="CG114" s="20">
        <v>-3600</v>
      </c>
      <c r="CH114" s="20">
        <v>-300</v>
      </c>
    </row>
    <row r="115" spans="1:86" x14ac:dyDescent="0.25">
      <c r="A115" s="5" t="s">
        <v>466</v>
      </c>
      <c r="B115" s="13" t="s">
        <v>47</v>
      </c>
      <c r="C115" s="20">
        <v>88000</v>
      </c>
      <c r="D115" s="20">
        <v>21000</v>
      </c>
      <c r="E115" s="20">
        <v>6500</v>
      </c>
      <c r="F115" s="20">
        <v>4500</v>
      </c>
      <c r="G115" s="20">
        <v>900</v>
      </c>
      <c r="H115" s="20">
        <v>600</v>
      </c>
      <c r="I115" s="20">
        <v>300</v>
      </c>
      <c r="J115" s="20">
        <v>100</v>
      </c>
      <c r="K115" s="20">
        <v>0</v>
      </c>
      <c r="P115" s="5" t="s">
        <v>466</v>
      </c>
      <c r="Q115" s="13" t="s">
        <v>47</v>
      </c>
      <c r="R115" s="20">
        <v>15500</v>
      </c>
      <c r="S115" s="20">
        <v>1500</v>
      </c>
      <c r="T115" s="20">
        <v>700</v>
      </c>
      <c r="U115" s="20">
        <v>500</v>
      </c>
      <c r="V115" s="20">
        <v>100</v>
      </c>
      <c r="W115" s="20">
        <v>0</v>
      </c>
      <c r="X115" s="20">
        <v>0</v>
      </c>
      <c r="Y115" s="20">
        <v>0</v>
      </c>
      <c r="Z115" s="20">
        <v>0</v>
      </c>
      <c r="AE115" s="5" t="s">
        <v>466</v>
      </c>
      <c r="AF115" s="13" t="s">
        <v>47</v>
      </c>
      <c r="AG115" s="20">
        <v>62600</v>
      </c>
      <c r="AH115" s="20">
        <v>17300</v>
      </c>
      <c r="AI115" s="20">
        <v>6000</v>
      </c>
      <c r="AJ115" s="20">
        <v>4100</v>
      </c>
      <c r="AK115" s="20">
        <v>900</v>
      </c>
      <c r="AL115" s="20">
        <v>600</v>
      </c>
      <c r="AM115" s="20">
        <v>400</v>
      </c>
      <c r="AN115" s="20">
        <v>100</v>
      </c>
      <c r="AO115" s="20">
        <v>0</v>
      </c>
      <c r="AT115" s="5" t="s">
        <v>466</v>
      </c>
      <c r="AU115" s="13" t="s">
        <v>47</v>
      </c>
      <c r="AV115" s="20">
        <v>4600</v>
      </c>
      <c r="AW115" s="20">
        <v>1800</v>
      </c>
      <c r="AX115" s="20">
        <v>100</v>
      </c>
      <c r="AY115" s="20">
        <v>0</v>
      </c>
      <c r="AZ115" s="20">
        <v>0</v>
      </c>
      <c r="BA115" s="20">
        <v>0</v>
      </c>
      <c r="BB115" s="20">
        <v>0</v>
      </c>
      <c r="BC115" s="20">
        <v>0</v>
      </c>
      <c r="BD115" s="20">
        <v>0</v>
      </c>
      <c r="BI115" s="8" t="s">
        <v>476</v>
      </c>
      <c r="BJ115" s="7" t="s">
        <v>47</v>
      </c>
      <c r="BK115" s="7" t="s">
        <v>47</v>
      </c>
      <c r="BL115" s="7" t="s">
        <v>47</v>
      </c>
      <c r="BM115" s="7" t="s">
        <v>47</v>
      </c>
      <c r="BN115" s="7" t="s">
        <v>47</v>
      </c>
      <c r="BO115" s="7" t="s">
        <v>47</v>
      </c>
      <c r="BP115" s="7" t="s">
        <v>47</v>
      </c>
      <c r="BQ115" s="12" t="s">
        <v>47</v>
      </c>
      <c r="BR115" s="12" t="s">
        <v>47</v>
      </c>
      <c r="BS115" s="21">
        <v>0</v>
      </c>
      <c r="BX115" s="8" t="s">
        <v>476</v>
      </c>
      <c r="BY115" s="7" t="s">
        <v>47</v>
      </c>
      <c r="BZ115" s="7" t="s">
        <v>47</v>
      </c>
      <c r="CA115" s="7" t="s">
        <v>47</v>
      </c>
      <c r="CB115" s="7" t="s">
        <v>47</v>
      </c>
      <c r="CC115" s="7" t="s">
        <v>47</v>
      </c>
      <c r="CD115" s="7" t="s">
        <v>47</v>
      </c>
      <c r="CE115" s="7" t="s">
        <v>47</v>
      </c>
      <c r="CF115" s="12" t="s">
        <v>47</v>
      </c>
      <c r="CG115" s="12" t="s">
        <v>47</v>
      </c>
      <c r="CH115" s="21">
        <v>-3700</v>
      </c>
    </row>
    <row r="116" spans="1:86" x14ac:dyDescent="0.25">
      <c r="A116" s="5" t="s">
        <v>467</v>
      </c>
      <c r="B116" s="13" t="s">
        <v>47</v>
      </c>
      <c r="C116" s="13" t="s">
        <v>47</v>
      </c>
      <c r="D116" s="20">
        <v>78900</v>
      </c>
      <c r="E116" s="20">
        <v>15200</v>
      </c>
      <c r="F116" s="20">
        <v>8700</v>
      </c>
      <c r="G116" s="20">
        <v>2800</v>
      </c>
      <c r="H116" s="20">
        <v>2300</v>
      </c>
      <c r="I116" s="20">
        <v>1500</v>
      </c>
      <c r="J116" s="20">
        <v>300</v>
      </c>
      <c r="K116" s="20">
        <v>100</v>
      </c>
      <c r="P116" s="5" t="s">
        <v>467</v>
      </c>
      <c r="Q116" s="13" t="s">
        <v>47</v>
      </c>
      <c r="R116" s="13" t="s">
        <v>47</v>
      </c>
      <c r="S116" s="20">
        <v>14800</v>
      </c>
      <c r="T116" s="20">
        <v>1700</v>
      </c>
      <c r="U116" s="20">
        <v>800</v>
      </c>
      <c r="V116" s="20">
        <v>400</v>
      </c>
      <c r="W116" s="20">
        <v>200</v>
      </c>
      <c r="X116" s="20">
        <v>100</v>
      </c>
      <c r="Y116" s="20">
        <v>0</v>
      </c>
      <c r="Z116" s="20">
        <v>0</v>
      </c>
      <c r="AE116" s="5" t="s">
        <v>467</v>
      </c>
      <c r="AF116" s="13" t="s">
        <v>47</v>
      </c>
      <c r="AG116" s="13" t="s">
        <v>47</v>
      </c>
      <c r="AH116" s="20">
        <v>60400</v>
      </c>
      <c r="AI116" s="20">
        <v>14700</v>
      </c>
      <c r="AJ116" s="20">
        <v>8100</v>
      </c>
      <c r="AK116" s="20">
        <v>2600</v>
      </c>
      <c r="AL116" s="20">
        <v>2200</v>
      </c>
      <c r="AM116" s="20">
        <v>1600</v>
      </c>
      <c r="AN116" s="20">
        <v>400</v>
      </c>
      <c r="AO116" s="20">
        <v>100</v>
      </c>
      <c r="AT116" s="5" t="s">
        <v>467</v>
      </c>
      <c r="AU116" s="13" t="s">
        <v>47</v>
      </c>
      <c r="AV116" s="13" t="s">
        <v>47</v>
      </c>
      <c r="AW116" s="20">
        <v>0</v>
      </c>
      <c r="AX116" s="20">
        <v>100</v>
      </c>
      <c r="AY116" s="20">
        <v>100</v>
      </c>
      <c r="AZ116" s="20">
        <v>0</v>
      </c>
      <c r="BA116" s="20">
        <v>0</v>
      </c>
      <c r="BB116" s="20">
        <v>0</v>
      </c>
      <c r="BC116" s="20">
        <v>0</v>
      </c>
      <c r="BD116" s="20">
        <v>0</v>
      </c>
    </row>
    <row r="117" spans="1:86" x14ac:dyDescent="0.25">
      <c r="A117" s="5" t="s">
        <v>468</v>
      </c>
      <c r="B117" s="13" t="s">
        <v>47</v>
      </c>
      <c r="C117" s="13" t="s">
        <v>47</v>
      </c>
      <c r="D117" s="13" t="s">
        <v>47</v>
      </c>
      <c r="E117" s="20">
        <v>58300</v>
      </c>
      <c r="F117" s="20">
        <v>20500</v>
      </c>
      <c r="G117" s="20">
        <v>9100</v>
      </c>
      <c r="H117" s="20">
        <v>5200</v>
      </c>
      <c r="I117" s="20">
        <v>2400</v>
      </c>
      <c r="J117" s="20">
        <v>400</v>
      </c>
      <c r="K117" s="20">
        <v>100</v>
      </c>
      <c r="P117" s="5" t="s">
        <v>468</v>
      </c>
      <c r="Q117" s="13" t="s">
        <v>47</v>
      </c>
      <c r="R117" s="13" t="s">
        <v>47</v>
      </c>
      <c r="S117" s="13" t="s">
        <v>47</v>
      </c>
      <c r="T117" s="20">
        <v>3700</v>
      </c>
      <c r="U117" s="20">
        <v>2200</v>
      </c>
      <c r="V117" s="20">
        <v>1000</v>
      </c>
      <c r="W117" s="20">
        <v>700</v>
      </c>
      <c r="X117" s="20">
        <v>300</v>
      </c>
      <c r="Y117" s="20">
        <v>0</v>
      </c>
      <c r="Z117" s="20">
        <v>0</v>
      </c>
      <c r="AE117" s="5" t="s">
        <v>468</v>
      </c>
      <c r="AF117" s="13" t="s">
        <v>47</v>
      </c>
      <c r="AG117" s="13" t="s">
        <v>47</v>
      </c>
      <c r="AH117" s="13" t="s">
        <v>47</v>
      </c>
      <c r="AI117" s="20">
        <v>51400</v>
      </c>
      <c r="AJ117" s="20">
        <v>19200</v>
      </c>
      <c r="AK117" s="20">
        <v>8600</v>
      </c>
      <c r="AL117" s="20">
        <v>4500</v>
      </c>
      <c r="AM117" s="20">
        <v>2200</v>
      </c>
      <c r="AN117" s="20">
        <v>400</v>
      </c>
      <c r="AO117" s="20">
        <v>100</v>
      </c>
      <c r="AT117" s="5" t="s">
        <v>468</v>
      </c>
      <c r="AU117" s="13" t="s">
        <v>47</v>
      </c>
      <c r="AV117" s="13" t="s">
        <v>47</v>
      </c>
      <c r="AW117" s="13" t="s">
        <v>47</v>
      </c>
      <c r="AX117" s="20">
        <v>100</v>
      </c>
      <c r="AY117" s="20">
        <v>0</v>
      </c>
      <c r="AZ117" s="20">
        <v>0</v>
      </c>
      <c r="BA117" s="20">
        <v>0</v>
      </c>
      <c r="BB117" s="20">
        <v>0</v>
      </c>
      <c r="BC117" s="20">
        <v>0</v>
      </c>
      <c r="BD117" s="20">
        <v>0</v>
      </c>
    </row>
    <row r="118" spans="1:86" x14ac:dyDescent="0.25">
      <c r="A118" s="5" t="s">
        <v>469</v>
      </c>
      <c r="B118" s="13" t="s">
        <v>47</v>
      </c>
      <c r="C118" s="13" t="s">
        <v>47</v>
      </c>
      <c r="D118" s="13" t="s">
        <v>47</v>
      </c>
      <c r="E118" s="13" t="s">
        <v>47</v>
      </c>
      <c r="F118" s="20">
        <v>60400</v>
      </c>
      <c r="G118" s="20">
        <v>20400</v>
      </c>
      <c r="H118" s="20">
        <v>12100</v>
      </c>
      <c r="I118" s="20">
        <v>6300</v>
      </c>
      <c r="J118" s="20">
        <v>800</v>
      </c>
      <c r="K118" s="20">
        <v>300</v>
      </c>
      <c r="P118" s="5" t="s">
        <v>469</v>
      </c>
      <c r="Q118" s="13" t="s">
        <v>47</v>
      </c>
      <c r="R118" s="13" t="s">
        <v>47</v>
      </c>
      <c r="S118" s="13" t="s">
        <v>47</v>
      </c>
      <c r="T118" s="13" t="s">
        <v>47</v>
      </c>
      <c r="U118" s="20">
        <v>9800</v>
      </c>
      <c r="V118" s="20">
        <v>1000</v>
      </c>
      <c r="W118" s="20">
        <v>1200</v>
      </c>
      <c r="X118" s="20">
        <v>700</v>
      </c>
      <c r="Y118" s="20">
        <v>100</v>
      </c>
      <c r="Z118" s="20">
        <v>0</v>
      </c>
      <c r="AE118" s="5" t="s">
        <v>469</v>
      </c>
      <c r="AF118" s="13" t="s">
        <v>47</v>
      </c>
      <c r="AG118" s="13" t="s">
        <v>47</v>
      </c>
      <c r="AH118" s="13" t="s">
        <v>47</v>
      </c>
      <c r="AI118" s="13" t="s">
        <v>47</v>
      </c>
      <c r="AJ118" s="20">
        <v>50600</v>
      </c>
      <c r="AK118" s="20">
        <v>20100</v>
      </c>
      <c r="AL118" s="20">
        <v>11200</v>
      </c>
      <c r="AM118" s="20">
        <v>5600</v>
      </c>
      <c r="AN118" s="20">
        <v>800</v>
      </c>
      <c r="AO118" s="20">
        <v>400</v>
      </c>
      <c r="AT118" s="5" t="s">
        <v>469</v>
      </c>
      <c r="AU118" s="13" t="s">
        <v>47</v>
      </c>
      <c r="AV118" s="13" t="s">
        <v>47</v>
      </c>
      <c r="AW118" s="13" t="s">
        <v>47</v>
      </c>
      <c r="AX118" s="13" t="s">
        <v>47</v>
      </c>
      <c r="AY118" s="20">
        <v>100</v>
      </c>
      <c r="AZ118" s="20">
        <v>100</v>
      </c>
      <c r="BA118" s="20">
        <v>100</v>
      </c>
      <c r="BB118" s="20">
        <v>0</v>
      </c>
      <c r="BC118" s="20">
        <v>0</v>
      </c>
      <c r="BD118" s="20">
        <v>0</v>
      </c>
    </row>
    <row r="119" spans="1:86" x14ac:dyDescent="0.25">
      <c r="A119" s="5" t="s">
        <v>470</v>
      </c>
      <c r="B119" s="13" t="s">
        <v>47</v>
      </c>
      <c r="C119" s="13" t="s">
        <v>47</v>
      </c>
      <c r="D119" s="13" t="s">
        <v>47</v>
      </c>
      <c r="E119" s="13" t="s">
        <v>47</v>
      </c>
      <c r="F119" s="13" t="s">
        <v>47</v>
      </c>
      <c r="G119" s="20">
        <v>58200</v>
      </c>
      <c r="H119" s="20">
        <v>26900</v>
      </c>
      <c r="I119" s="20">
        <v>15600</v>
      </c>
      <c r="J119" s="20">
        <v>3000</v>
      </c>
      <c r="K119" s="20">
        <v>1000</v>
      </c>
      <c r="P119" s="5" t="s">
        <v>470</v>
      </c>
      <c r="Q119" s="13" t="s">
        <v>47</v>
      </c>
      <c r="R119" s="13" t="s">
        <v>47</v>
      </c>
      <c r="S119" s="13" t="s">
        <v>47</v>
      </c>
      <c r="T119" s="13" t="s">
        <v>47</v>
      </c>
      <c r="U119" s="13" t="s">
        <v>47</v>
      </c>
      <c r="V119" s="20">
        <v>7000</v>
      </c>
      <c r="W119" s="20">
        <v>2700</v>
      </c>
      <c r="X119" s="20">
        <v>1200</v>
      </c>
      <c r="Y119" s="20">
        <v>100</v>
      </c>
      <c r="Z119" s="20">
        <v>-100</v>
      </c>
      <c r="AE119" s="5" t="s">
        <v>470</v>
      </c>
      <c r="AF119" s="13" t="s">
        <v>47</v>
      </c>
      <c r="AG119" s="13" t="s">
        <v>47</v>
      </c>
      <c r="AH119" s="13" t="s">
        <v>47</v>
      </c>
      <c r="AI119" s="13" t="s">
        <v>47</v>
      </c>
      <c r="AJ119" s="13" t="s">
        <v>47</v>
      </c>
      <c r="AK119" s="20">
        <v>53100</v>
      </c>
      <c r="AL119" s="20">
        <v>24100</v>
      </c>
      <c r="AM119" s="20">
        <v>14400</v>
      </c>
      <c r="AN119" s="20">
        <v>3000</v>
      </c>
      <c r="AO119" s="20">
        <v>1100</v>
      </c>
      <c r="AT119" s="5" t="s">
        <v>470</v>
      </c>
      <c r="AU119" s="13" t="s">
        <v>47</v>
      </c>
      <c r="AV119" s="13" t="s">
        <v>47</v>
      </c>
      <c r="AW119" s="13" t="s">
        <v>47</v>
      </c>
      <c r="AX119" s="13" t="s">
        <v>47</v>
      </c>
      <c r="AY119" s="13" t="s">
        <v>47</v>
      </c>
      <c r="AZ119" s="20">
        <v>200</v>
      </c>
      <c r="BA119" s="20">
        <v>100</v>
      </c>
      <c r="BB119" s="20">
        <v>100</v>
      </c>
      <c r="BC119" s="20">
        <v>0</v>
      </c>
      <c r="BD119" s="20">
        <v>0</v>
      </c>
    </row>
    <row r="120" spans="1:86" x14ac:dyDescent="0.25">
      <c r="A120" s="5" t="s">
        <v>471</v>
      </c>
      <c r="B120" s="13" t="s">
        <v>47</v>
      </c>
      <c r="C120" s="13" t="s">
        <v>47</v>
      </c>
      <c r="D120" s="13" t="s">
        <v>47</v>
      </c>
      <c r="E120" s="13" t="s">
        <v>47</v>
      </c>
      <c r="F120" s="13" t="s">
        <v>47</v>
      </c>
      <c r="G120" s="13" t="s">
        <v>47</v>
      </c>
      <c r="H120" s="20">
        <v>49000</v>
      </c>
      <c r="I120" s="20">
        <v>27900</v>
      </c>
      <c r="J120" s="20">
        <v>8000</v>
      </c>
      <c r="K120" s="20">
        <v>3700</v>
      </c>
      <c r="P120" s="5" t="s">
        <v>471</v>
      </c>
      <c r="Q120" s="13" t="s">
        <v>47</v>
      </c>
      <c r="R120" s="13" t="s">
        <v>47</v>
      </c>
      <c r="S120" s="13" t="s">
        <v>47</v>
      </c>
      <c r="T120" s="13" t="s">
        <v>47</v>
      </c>
      <c r="U120" s="13" t="s">
        <v>47</v>
      </c>
      <c r="V120" s="13" t="s">
        <v>47</v>
      </c>
      <c r="W120" s="20">
        <v>12100</v>
      </c>
      <c r="X120" s="20">
        <v>1700</v>
      </c>
      <c r="Y120" s="20">
        <v>400</v>
      </c>
      <c r="Z120" s="20">
        <v>100</v>
      </c>
      <c r="AE120" s="5" t="s">
        <v>471</v>
      </c>
      <c r="AF120" s="13" t="s">
        <v>47</v>
      </c>
      <c r="AG120" s="13" t="s">
        <v>47</v>
      </c>
      <c r="AH120" s="13" t="s">
        <v>47</v>
      </c>
      <c r="AI120" s="13" t="s">
        <v>47</v>
      </c>
      <c r="AJ120" s="13" t="s">
        <v>47</v>
      </c>
      <c r="AK120" s="13" t="s">
        <v>47</v>
      </c>
      <c r="AL120" s="20">
        <v>37900</v>
      </c>
      <c r="AM120" s="20">
        <v>26100</v>
      </c>
      <c r="AN120" s="20">
        <v>7700</v>
      </c>
      <c r="AO120" s="20">
        <v>3700</v>
      </c>
      <c r="AT120" s="5" t="s">
        <v>471</v>
      </c>
      <c r="AU120" s="13" t="s">
        <v>47</v>
      </c>
      <c r="AV120" s="13" t="s">
        <v>47</v>
      </c>
      <c r="AW120" s="13" t="s">
        <v>47</v>
      </c>
      <c r="AX120" s="13" t="s">
        <v>47</v>
      </c>
      <c r="AY120" s="13" t="s">
        <v>47</v>
      </c>
      <c r="AZ120" s="13" t="s">
        <v>47</v>
      </c>
      <c r="BA120" s="20">
        <v>100</v>
      </c>
      <c r="BB120" s="20">
        <v>100</v>
      </c>
      <c r="BC120" s="20">
        <v>0</v>
      </c>
      <c r="BD120" s="20">
        <v>0</v>
      </c>
    </row>
    <row r="121" spans="1:86" x14ac:dyDescent="0.25">
      <c r="A121" s="5" t="s">
        <v>472</v>
      </c>
      <c r="B121" s="13" t="s">
        <v>47</v>
      </c>
      <c r="C121" s="13" t="s">
        <v>47</v>
      </c>
      <c r="D121" s="13" t="s">
        <v>47</v>
      </c>
      <c r="E121" s="13" t="s">
        <v>47</v>
      </c>
      <c r="F121" s="13" t="s">
        <v>47</v>
      </c>
      <c r="G121" s="13" t="s">
        <v>47</v>
      </c>
      <c r="H121" s="13" t="s">
        <v>47</v>
      </c>
      <c r="I121" s="20">
        <v>48200</v>
      </c>
      <c r="J121" s="20">
        <v>21800</v>
      </c>
      <c r="K121" s="20">
        <v>9800</v>
      </c>
      <c r="P121" s="5" t="s">
        <v>472</v>
      </c>
      <c r="Q121" s="13" t="s">
        <v>47</v>
      </c>
      <c r="R121" s="13" t="s">
        <v>47</v>
      </c>
      <c r="S121" s="13" t="s">
        <v>47</v>
      </c>
      <c r="T121" s="13" t="s">
        <v>47</v>
      </c>
      <c r="U121" s="13" t="s">
        <v>47</v>
      </c>
      <c r="V121" s="13" t="s">
        <v>47</v>
      </c>
      <c r="W121" s="13" t="s">
        <v>47</v>
      </c>
      <c r="X121" s="20">
        <v>11300</v>
      </c>
      <c r="Y121" s="20">
        <v>2000</v>
      </c>
      <c r="Z121" s="20">
        <v>500</v>
      </c>
      <c r="AE121" s="5" t="s">
        <v>472</v>
      </c>
      <c r="AF121" s="13" t="s">
        <v>47</v>
      </c>
      <c r="AG121" s="13" t="s">
        <v>47</v>
      </c>
      <c r="AH121" s="13" t="s">
        <v>47</v>
      </c>
      <c r="AI121" s="13" t="s">
        <v>47</v>
      </c>
      <c r="AJ121" s="13" t="s">
        <v>47</v>
      </c>
      <c r="AK121" s="13" t="s">
        <v>47</v>
      </c>
      <c r="AL121" s="13" t="s">
        <v>47</v>
      </c>
      <c r="AM121" s="20">
        <v>39900</v>
      </c>
      <c r="AN121" s="20">
        <v>20200</v>
      </c>
      <c r="AO121" s="20">
        <v>9400</v>
      </c>
      <c r="AT121" s="5" t="s">
        <v>472</v>
      </c>
      <c r="AU121" s="13" t="s">
        <v>47</v>
      </c>
      <c r="AV121" s="13" t="s">
        <v>47</v>
      </c>
      <c r="AW121" s="13" t="s">
        <v>47</v>
      </c>
      <c r="AX121" s="13" t="s">
        <v>47</v>
      </c>
      <c r="AY121" s="13" t="s">
        <v>47</v>
      </c>
      <c r="AZ121" s="13" t="s">
        <v>47</v>
      </c>
      <c r="BA121" s="13" t="s">
        <v>47</v>
      </c>
      <c r="BB121" s="20">
        <v>100</v>
      </c>
      <c r="BC121" s="20">
        <v>0</v>
      </c>
      <c r="BD121" s="20">
        <v>0</v>
      </c>
    </row>
    <row r="122" spans="1:86" x14ac:dyDescent="0.25">
      <c r="A122" s="5" t="s">
        <v>473</v>
      </c>
      <c r="B122" s="13" t="s">
        <v>47</v>
      </c>
      <c r="C122" s="13" t="s">
        <v>47</v>
      </c>
      <c r="D122" s="13" t="s">
        <v>47</v>
      </c>
      <c r="E122" s="13" t="s">
        <v>47</v>
      </c>
      <c r="F122" s="13" t="s">
        <v>47</v>
      </c>
      <c r="G122" s="13" t="s">
        <v>47</v>
      </c>
      <c r="H122" s="13" t="s">
        <v>47</v>
      </c>
      <c r="I122" s="13" t="s">
        <v>47</v>
      </c>
      <c r="J122" s="20">
        <v>75400</v>
      </c>
      <c r="K122" s="20">
        <v>25500</v>
      </c>
      <c r="P122" s="5" t="s">
        <v>473</v>
      </c>
      <c r="Q122" s="13" t="s">
        <v>47</v>
      </c>
      <c r="R122" s="13" t="s">
        <v>47</v>
      </c>
      <c r="S122" s="13" t="s">
        <v>47</v>
      </c>
      <c r="T122" s="13" t="s">
        <v>47</v>
      </c>
      <c r="U122" s="13" t="s">
        <v>47</v>
      </c>
      <c r="V122" s="13" t="s">
        <v>47</v>
      </c>
      <c r="W122" s="13" t="s">
        <v>47</v>
      </c>
      <c r="X122" s="13" t="s">
        <v>47</v>
      </c>
      <c r="Y122" s="20">
        <v>13700</v>
      </c>
      <c r="Z122" s="20">
        <v>1300</v>
      </c>
      <c r="AE122" s="5" t="s">
        <v>473</v>
      </c>
      <c r="AF122" s="13" t="s">
        <v>47</v>
      </c>
      <c r="AG122" s="13" t="s">
        <v>47</v>
      </c>
      <c r="AH122" s="13" t="s">
        <v>47</v>
      </c>
      <c r="AI122" s="13" t="s">
        <v>47</v>
      </c>
      <c r="AJ122" s="13" t="s">
        <v>47</v>
      </c>
      <c r="AK122" s="13" t="s">
        <v>47</v>
      </c>
      <c r="AL122" s="13" t="s">
        <v>47</v>
      </c>
      <c r="AM122" s="13" t="s">
        <v>47</v>
      </c>
      <c r="AN122" s="20">
        <v>65300</v>
      </c>
      <c r="AO122" s="20">
        <v>24500</v>
      </c>
      <c r="AT122" s="5" t="s">
        <v>473</v>
      </c>
      <c r="AU122" s="13" t="s">
        <v>47</v>
      </c>
      <c r="AV122" s="13" t="s">
        <v>47</v>
      </c>
      <c r="AW122" s="13" t="s">
        <v>47</v>
      </c>
      <c r="AX122" s="13" t="s">
        <v>47</v>
      </c>
      <c r="AY122" s="13" t="s">
        <v>47</v>
      </c>
      <c r="AZ122" s="13" t="s">
        <v>47</v>
      </c>
      <c r="BA122" s="13" t="s">
        <v>47</v>
      </c>
      <c r="BB122" s="13" t="s">
        <v>47</v>
      </c>
      <c r="BC122" s="20">
        <v>0</v>
      </c>
      <c r="BD122" s="20">
        <v>0</v>
      </c>
    </row>
    <row r="123" spans="1:86" x14ac:dyDescent="0.25">
      <c r="A123" s="8" t="s">
        <v>474</v>
      </c>
      <c r="B123" s="12" t="s">
        <v>47</v>
      </c>
      <c r="C123" s="12" t="s">
        <v>47</v>
      </c>
      <c r="D123" s="12" t="s">
        <v>47</v>
      </c>
      <c r="E123" s="12" t="s">
        <v>47</v>
      </c>
      <c r="F123" s="12" t="s">
        <v>47</v>
      </c>
      <c r="G123" s="12" t="s">
        <v>47</v>
      </c>
      <c r="H123" s="12" t="s">
        <v>47</v>
      </c>
      <c r="I123" s="12" t="s">
        <v>47</v>
      </c>
      <c r="J123" s="12" t="s">
        <v>47</v>
      </c>
      <c r="K123" s="21">
        <v>84800</v>
      </c>
      <c r="P123" s="8" t="s">
        <v>474</v>
      </c>
      <c r="Q123" s="12" t="s">
        <v>47</v>
      </c>
      <c r="R123" s="12" t="s">
        <v>47</v>
      </c>
      <c r="S123" s="12" t="s">
        <v>47</v>
      </c>
      <c r="T123" s="12" t="s">
        <v>47</v>
      </c>
      <c r="U123" s="12" t="s">
        <v>47</v>
      </c>
      <c r="V123" s="12" t="s">
        <v>47</v>
      </c>
      <c r="W123" s="12" t="s">
        <v>47</v>
      </c>
      <c r="X123" s="12" t="s">
        <v>47</v>
      </c>
      <c r="Y123" s="12" t="s">
        <v>47</v>
      </c>
      <c r="Z123" s="21">
        <v>11000</v>
      </c>
      <c r="AE123" s="8" t="s">
        <v>474</v>
      </c>
      <c r="AF123" s="12" t="s">
        <v>47</v>
      </c>
      <c r="AG123" s="12" t="s">
        <v>47</v>
      </c>
      <c r="AH123" s="12" t="s">
        <v>47</v>
      </c>
      <c r="AI123" s="12" t="s">
        <v>47</v>
      </c>
      <c r="AJ123" s="12" t="s">
        <v>47</v>
      </c>
      <c r="AK123" s="12" t="s">
        <v>47</v>
      </c>
      <c r="AL123" s="12" t="s">
        <v>47</v>
      </c>
      <c r="AM123" s="12" t="s">
        <v>47</v>
      </c>
      <c r="AN123" s="12" t="s">
        <v>47</v>
      </c>
      <c r="AO123" s="21">
        <v>77500</v>
      </c>
      <c r="AT123" s="8" t="s">
        <v>474</v>
      </c>
      <c r="AU123" s="12" t="s">
        <v>47</v>
      </c>
      <c r="AV123" s="12" t="s">
        <v>47</v>
      </c>
      <c r="AW123" s="12" t="s">
        <v>47</v>
      </c>
      <c r="AX123" s="12" t="s">
        <v>47</v>
      </c>
      <c r="AY123" s="12" t="s">
        <v>47</v>
      </c>
      <c r="AZ123" s="12" t="s">
        <v>47</v>
      </c>
      <c r="BA123" s="12" t="s">
        <v>47</v>
      </c>
      <c r="BB123" s="12" t="s">
        <v>47</v>
      </c>
      <c r="BC123" s="12" t="s">
        <v>47</v>
      </c>
      <c r="BD123" s="21">
        <v>100</v>
      </c>
    </row>
    <row r="125" spans="1:86" ht="15.75" x14ac:dyDescent="0.25">
      <c r="P125" s="16" t="s">
        <v>63</v>
      </c>
      <c r="R125" s="374" t="s">
        <v>464</v>
      </c>
      <c r="S125" s="374"/>
      <c r="T125" s="374"/>
      <c r="U125" s="374"/>
      <c r="V125" s="374"/>
      <c r="W125" s="374"/>
      <c r="X125" s="374"/>
      <c r="Y125" s="374"/>
      <c r="Z125" s="374"/>
      <c r="AE125" s="16" t="s">
        <v>80</v>
      </c>
      <c r="AG125" s="374" t="s">
        <v>464</v>
      </c>
      <c r="AH125" s="374"/>
      <c r="AI125" s="374"/>
      <c r="AJ125" s="374"/>
      <c r="AK125" s="374"/>
      <c r="AL125" s="374"/>
      <c r="AM125" s="374"/>
      <c r="AN125" s="374"/>
      <c r="AO125" s="374"/>
      <c r="AT125" s="16" t="s">
        <v>84</v>
      </c>
      <c r="AV125" s="374" t="s">
        <v>464</v>
      </c>
      <c r="AW125" s="374"/>
      <c r="AX125" s="374"/>
      <c r="AY125" s="374"/>
      <c r="AZ125" s="374"/>
      <c r="BA125" s="374"/>
      <c r="BB125" s="374"/>
      <c r="BC125" s="374"/>
      <c r="BD125" s="374"/>
    </row>
    <row r="127" spans="1:86" ht="21" x14ac:dyDescent="0.35">
      <c r="P127" s="16"/>
      <c r="Q127" s="16"/>
      <c r="R127" s="375" t="s">
        <v>68</v>
      </c>
      <c r="S127" s="375"/>
      <c r="T127" s="375"/>
      <c r="U127" s="375"/>
      <c r="V127" s="375"/>
      <c r="W127" s="375"/>
      <c r="X127" s="375"/>
      <c r="Y127" s="375"/>
      <c r="Z127" s="375"/>
      <c r="AE127" s="16"/>
      <c r="AF127" s="16"/>
      <c r="AG127" s="375" t="s">
        <v>79</v>
      </c>
      <c r="AH127" s="375"/>
      <c r="AI127" s="375"/>
      <c r="AJ127" s="375"/>
      <c r="AK127" s="375"/>
      <c r="AL127" s="375"/>
      <c r="AM127" s="375"/>
      <c r="AN127" s="375"/>
      <c r="AO127" s="375"/>
      <c r="AT127" s="16"/>
      <c r="AU127" s="16"/>
      <c r="AV127" s="375" t="s">
        <v>113</v>
      </c>
      <c r="AW127" s="375"/>
      <c r="AX127" s="375"/>
      <c r="AY127" s="375"/>
      <c r="AZ127" s="375"/>
      <c r="BA127" s="375"/>
      <c r="BB127" s="375"/>
      <c r="BC127" s="375"/>
      <c r="BD127" s="375"/>
    </row>
    <row r="128" spans="1:86" ht="21" x14ac:dyDescent="0.35">
      <c r="P128" s="16"/>
      <c r="Q128" s="16"/>
      <c r="R128" s="375" t="s">
        <v>69</v>
      </c>
      <c r="S128" s="375"/>
      <c r="T128" s="375"/>
      <c r="U128" s="375"/>
      <c r="V128" s="375"/>
      <c r="W128" s="375"/>
      <c r="X128" s="375"/>
      <c r="Y128" s="375"/>
      <c r="Z128" s="375"/>
      <c r="AE128" s="16"/>
      <c r="AF128" s="16"/>
      <c r="AG128" s="375" t="s">
        <v>69</v>
      </c>
      <c r="AH128" s="375"/>
      <c r="AI128" s="375"/>
      <c r="AJ128" s="375"/>
      <c r="AK128" s="375"/>
      <c r="AL128" s="375"/>
      <c r="AM128" s="375"/>
      <c r="AN128" s="375"/>
      <c r="AO128" s="375"/>
      <c r="AT128" s="16"/>
      <c r="AU128" s="16"/>
      <c r="AV128" s="375" t="s">
        <v>69</v>
      </c>
      <c r="AW128" s="375"/>
      <c r="AX128" s="375"/>
      <c r="AY128" s="375"/>
      <c r="AZ128" s="375"/>
      <c r="BA128" s="375"/>
      <c r="BB128" s="375"/>
      <c r="BC128" s="375"/>
      <c r="BD128" s="375"/>
    </row>
    <row r="130" spans="16:56" x14ac:dyDescent="0.25">
      <c r="P130" s="22"/>
      <c r="Q130" s="397" t="s">
        <v>72</v>
      </c>
      <c r="R130" s="398"/>
      <c r="S130" s="398"/>
      <c r="T130" s="398"/>
      <c r="U130" s="398"/>
      <c r="V130" s="398"/>
      <c r="W130" s="398"/>
      <c r="X130" s="398"/>
      <c r="Y130" s="398"/>
      <c r="Z130" s="399"/>
      <c r="AE130" s="22"/>
      <c r="AF130" s="397" t="s">
        <v>72</v>
      </c>
      <c r="AG130" s="398"/>
      <c r="AH130" s="398"/>
      <c r="AI130" s="398"/>
      <c r="AJ130" s="398"/>
      <c r="AK130" s="398"/>
      <c r="AL130" s="398"/>
      <c r="AM130" s="398"/>
      <c r="AN130" s="398"/>
      <c r="AO130" s="399"/>
      <c r="AT130" s="22"/>
      <c r="AU130" s="397" t="s">
        <v>72</v>
      </c>
      <c r="AV130" s="398"/>
      <c r="AW130" s="398"/>
      <c r="AX130" s="398"/>
      <c r="AY130" s="398"/>
      <c r="AZ130" s="398"/>
      <c r="BA130" s="398"/>
      <c r="BB130" s="398"/>
      <c r="BC130" s="398"/>
      <c r="BD130" s="399"/>
    </row>
    <row r="131" spans="16:56" x14ac:dyDescent="0.25">
      <c r="P131" s="9"/>
      <c r="Q131" s="400"/>
      <c r="R131" s="401"/>
      <c r="S131" s="401"/>
      <c r="T131" s="401"/>
      <c r="U131" s="401"/>
      <c r="V131" s="401"/>
      <c r="W131" s="401"/>
      <c r="X131" s="401"/>
      <c r="Y131" s="401"/>
      <c r="Z131" s="402"/>
      <c r="AE131" s="9"/>
      <c r="AF131" s="400"/>
      <c r="AG131" s="401"/>
      <c r="AH131" s="401"/>
      <c r="AI131" s="401"/>
      <c r="AJ131" s="401"/>
      <c r="AK131" s="401"/>
      <c r="AL131" s="401"/>
      <c r="AM131" s="401"/>
      <c r="AN131" s="401"/>
      <c r="AO131" s="402"/>
      <c r="AT131" s="9"/>
      <c r="AU131" s="400"/>
      <c r="AV131" s="401"/>
      <c r="AW131" s="401"/>
      <c r="AX131" s="401"/>
      <c r="AY131" s="401"/>
      <c r="AZ131" s="401"/>
      <c r="BA131" s="401"/>
      <c r="BB131" s="401"/>
      <c r="BC131" s="401"/>
      <c r="BD131" s="402"/>
    </row>
    <row r="132" spans="16:56" x14ac:dyDescent="0.25">
      <c r="P132" s="9" t="s">
        <v>9</v>
      </c>
      <c r="Q132" s="17"/>
      <c r="R132" s="17"/>
      <c r="S132" s="17"/>
      <c r="T132" s="17"/>
      <c r="U132" s="17"/>
      <c r="V132" s="17"/>
      <c r="W132" s="17"/>
      <c r="X132" s="17"/>
      <c r="Y132" s="17"/>
      <c r="Z132" s="17"/>
      <c r="AE132" s="9" t="s">
        <v>9</v>
      </c>
      <c r="AF132" s="17"/>
      <c r="AG132" s="17"/>
      <c r="AH132" s="17"/>
      <c r="AI132" s="17"/>
      <c r="AJ132" s="17"/>
      <c r="AK132" s="17"/>
      <c r="AL132" s="17"/>
      <c r="AM132" s="17"/>
      <c r="AN132" s="17"/>
      <c r="AO132" s="17"/>
      <c r="AT132" s="9" t="s">
        <v>9</v>
      </c>
      <c r="AU132" s="17"/>
      <c r="AV132" s="17"/>
      <c r="AW132" s="17"/>
      <c r="AX132" s="17"/>
      <c r="AY132" s="17"/>
      <c r="AZ132" s="17"/>
      <c r="BA132" s="17"/>
      <c r="BB132" s="17"/>
      <c r="BC132" s="17"/>
      <c r="BD132" s="17"/>
    </row>
    <row r="133" spans="16:56" x14ac:dyDescent="0.25">
      <c r="P133" s="38" t="s">
        <v>49</v>
      </c>
      <c r="Q133" s="9">
        <v>2014</v>
      </c>
      <c r="R133" s="9">
        <v>2015</v>
      </c>
      <c r="S133" s="9">
        <v>2016</v>
      </c>
      <c r="T133" s="9">
        <v>2017</v>
      </c>
      <c r="U133" s="9">
        <v>2018</v>
      </c>
      <c r="V133" s="9">
        <v>2019</v>
      </c>
      <c r="W133" s="9">
        <v>2020</v>
      </c>
      <c r="X133" s="9">
        <v>2021</v>
      </c>
      <c r="Y133" s="9">
        <v>2022</v>
      </c>
      <c r="Z133" s="9">
        <v>2023</v>
      </c>
      <c r="AE133" s="38" t="s">
        <v>49</v>
      </c>
      <c r="AF133" s="9">
        <v>2014</v>
      </c>
      <c r="AG133" s="9">
        <v>2015</v>
      </c>
      <c r="AH133" s="9">
        <v>2016</v>
      </c>
      <c r="AI133" s="9">
        <v>2017</v>
      </c>
      <c r="AJ133" s="9">
        <v>2018</v>
      </c>
      <c r="AK133" s="9">
        <v>2019</v>
      </c>
      <c r="AL133" s="9">
        <v>2020</v>
      </c>
      <c r="AM133" s="9">
        <v>2021</v>
      </c>
      <c r="AN133" s="9">
        <v>2022</v>
      </c>
      <c r="AO133" s="9">
        <v>2023</v>
      </c>
      <c r="AT133" s="38" t="s">
        <v>49</v>
      </c>
      <c r="AU133" s="9">
        <v>2014</v>
      </c>
      <c r="AV133" s="9">
        <v>2015</v>
      </c>
      <c r="AW133" s="9">
        <v>2016</v>
      </c>
      <c r="AX133" s="9">
        <v>2017</v>
      </c>
      <c r="AY133" s="9">
        <v>2018</v>
      </c>
      <c r="AZ133" s="9">
        <v>2019</v>
      </c>
      <c r="BA133" s="9">
        <v>2020</v>
      </c>
      <c r="BB133" s="9">
        <v>2021</v>
      </c>
      <c r="BC133" s="9">
        <v>2022</v>
      </c>
      <c r="BD133" s="9">
        <v>2023</v>
      </c>
    </row>
    <row r="134" spans="16:56" x14ac:dyDescent="0.25">
      <c r="P134" s="38"/>
      <c r="Q134" s="3"/>
      <c r="R134" s="3"/>
      <c r="S134" s="3"/>
      <c r="T134" s="3"/>
      <c r="U134" s="3"/>
      <c r="V134" s="3"/>
      <c r="W134" s="3"/>
      <c r="X134" s="3"/>
      <c r="Y134" s="3"/>
      <c r="Z134" s="3"/>
      <c r="AE134" s="38"/>
      <c r="AF134" s="3"/>
      <c r="AG134" s="3"/>
      <c r="AH134" s="3"/>
      <c r="AI134" s="3"/>
      <c r="AJ134" s="3"/>
      <c r="AK134" s="3"/>
      <c r="AL134" s="3"/>
      <c r="AM134" s="3"/>
      <c r="AN134" s="3"/>
      <c r="AO134" s="3"/>
      <c r="AT134" s="38"/>
      <c r="AU134" s="3"/>
      <c r="AV134" s="3"/>
      <c r="AW134" s="3"/>
      <c r="AX134" s="3"/>
      <c r="AY134" s="3"/>
      <c r="AZ134" s="3"/>
      <c r="BA134" s="3"/>
      <c r="BB134" s="3"/>
      <c r="BC134" s="3"/>
      <c r="BD134" s="3"/>
    </row>
    <row r="135" spans="16:56" x14ac:dyDescent="0.25">
      <c r="P135" s="7" t="s">
        <v>50</v>
      </c>
      <c r="Q135" s="18">
        <v>1</v>
      </c>
      <c r="R135" s="18">
        <v>2</v>
      </c>
      <c r="S135" s="18">
        <v>3</v>
      </c>
      <c r="T135" s="18">
        <v>4</v>
      </c>
      <c r="U135" s="18">
        <v>5</v>
      </c>
      <c r="V135" s="18">
        <v>6</v>
      </c>
      <c r="W135" s="18">
        <v>7</v>
      </c>
      <c r="X135" s="18">
        <v>8</v>
      </c>
      <c r="Y135" s="18">
        <v>9</v>
      </c>
      <c r="Z135" s="18">
        <v>10</v>
      </c>
      <c r="AE135" s="7" t="s">
        <v>50</v>
      </c>
      <c r="AF135" s="18">
        <v>1</v>
      </c>
      <c r="AG135" s="18">
        <v>2</v>
      </c>
      <c r="AH135" s="18">
        <v>3</v>
      </c>
      <c r="AI135" s="18">
        <v>4</v>
      </c>
      <c r="AJ135" s="18">
        <v>5</v>
      </c>
      <c r="AK135" s="18">
        <v>6</v>
      </c>
      <c r="AL135" s="18">
        <v>7</v>
      </c>
      <c r="AM135" s="18">
        <v>8</v>
      </c>
      <c r="AN135" s="18">
        <v>9</v>
      </c>
      <c r="AO135" s="18">
        <v>10</v>
      </c>
      <c r="AT135" s="7" t="s">
        <v>50</v>
      </c>
      <c r="AU135" s="18">
        <v>1</v>
      </c>
      <c r="AV135" s="18">
        <v>2</v>
      </c>
      <c r="AW135" s="18">
        <v>3</v>
      </c>
      <c r="AX135" s="18">
        <v>4</v>
      </c>
      <c r="AY135" s="18">
        <v>5</v>
      </c>
      <c r="AZ135" s="18">
        <v>6</v>
      </c>
      <c r="BA135" s="18">
        <v>7</v>
      </c>
      <c r="BB135" s="18">
        <v>8</v>
      </c>
      <c r="BC135" s="18">
        <v>9</v>
      </c>
      <c r="BD135" s="18">
        <v>10</v>
      </c>
    </row>
    <row r="136" spans="16:56" x14ac:dyDescent="0.25">
      <c r="P136" s="4" t="s">
        <v>121</v>
      </c>
      <c r="Q136" s="19">
        <v>494</v>
      </c>
      <c r="R136" s="19">
        <v>34</v>
      </c>
      <c r="S136" s="19">
        <v>14</v>
      </c>
      <c r="T136" s="19">
        <v>1</v>
      </c>
      <c r="U136" s="19">
        <v>-1</v>
      </c>
      <c r="V136" s="19">
        <v>1</v>
      </c>
      <c r="W136" s="19">
        <v>1</v>
      </c>
      <c r="X136" s="19">
        <v>1</v>
      </c>
      <c r="Y136" s="19">
        <v>4</v>
      </c>
      <c r="Z136" s="19">
        <v>0</v>
      </c>
      <c r="AE136" s="4" t="s">
        <v>121</v>
      </c>
      <c r="AF136" s="19">
        <v>8165</v>
      </c>
      <c r="AG136" s="19">
        <v>1958</v>
      </c>
      <c r="AH136" s="19">
        <v>967</v>
      </c>
      <c r="AI136" s="19">
        <v>815</v>
      </c>
      <c r="AJ136" s="19">
        <v>411</v>
      </c>
      <c r="AK136" s="19">
        <v>258</v>
      </c>
      <c r="AL136" s="19">
        <v>148</v>
      </c>
      <c r="AM136" s="19">
        <v>6</v>
      </c>
      <c r="AN136" s="19">
        <v>358</v>
      </c>
      <c r="AO136" s="19">
        <v>1</v>
      </c>
      <c r="AT136" s="4" t="s">
        <v>121</v>
      </c>
      <c r="AU136" s="19">
        <v>6</v>
      </c>
      <c r="AV136" s="19">
        <v>2</v>
      </c>
      <c r="AW136" s="19">
        <v>2</v>
      </c>
      <c r="AX136" s="19">
        <v>2</v>
      </c>
      <c r="AY136" s="19">
        <v>0</v>
      </c>
      <c r="AZ136" s="19">
        <v>0</v>
      </c>
      <c r="BA136" s="19">
        <v>0</v>
      </c>
      <c r="BB136" s="19">
        <v>-1</v>
      </c>
      <c r="BC136" s="19">
        <v>-1</v>
      </c>
      <c r="BD136" s="19">
        <v>0</v>
      </c>
    </row>
    <row r="137" spans="16:56" x14ac:dyDescent="0.25">
      <c r="P137" s="5" t="s">
        <v>465</v>
      </c>
      <c r="Q137" s="20">
        <v>2606</v>
      </c>
      <c r="R137" s="20">
        <v>3174</v>
      </c>
      <c r="S137" s="20">
        <v>3193</v>
      </c>
      <c r="T137" s="20">
        <v>3208</v>
      </c>
      <c r="U137" s="20">
        <v>3212</v>
      </c>
      <c r="V137" s="20">
        <v>3220</v>
      </c>
      <c r="W137" s="20">
        <v>3220</v>
      </c>
      <c r="X137" s="20">
        <v>3220</v>
      </c>
      <c r="Y137" s="20">
        <v>3235</v>
      </c>
      <c r="Z137" s="20">
        <v>3235</v>
      </c>
      <c r="AE137" s="5" t="s">
        <v>465</v>
      </c>
      <c r="AF137" s="20">
        <v>16077</v>
      </c>
      <c r="AG137" s="20">
        <v>23453</v>
      </c>
      <c r="AH137" s="20">
        <v>24662</v>
      </c>
      <c r="AI137" s="20">
        <v>25192</v>
      </c>
      <c r="AJ137" s="20">
        <v>25393</v>
      </c>
      <c r="AK137" s="20">
        <v>25473</v>
      </c>
      <c r="AL137" s="20">
        <v>25556</v>
      </c>
      <c r="AM137" s="20">
        <v>25561</v>
      </c>
      <c r="AN137" s="20">
        <v>26084</v>
      </c>
      <c r="AO137" s="20">
        <v>26040</v>
      </c>
      <c r="AT137" s="5" t="s">
        <v>465</v>
      </c>
      <c r="AU137" s="20">
        <v>61</v>
      </c>
      <c r="AV137" s="20">
        <v>99</v>
      </c>
      <c r="AW137" s="20">
        <v>132</v>
      </c>
      <c r="AX137" s="20">
        <v>135</v>
      </c>
      <c r="AY137" s="20">
        <v>136</v>
      </c>
      <c r="AZ137" s="20">
        <v>136</v>
      </c>
      <c r="BA137" s="20">
        <v>137</v>
      </c>
      <c r="BB137" s="20">
        <v>137</v>
      </c>
      <c r="BC137" s="20">
        <v>137</v>
      </c>
      <c r="BD137" s="20">
        <v>137</v>
      </c>
    </row>
    <row r="138" spans="16:56" x14ac:dyDescent="0.25">
      <c r="P138" s="5" t="s">
        <v>466</v>
      </c>
      <c r="Q138" s="13" t="s">
        <v>47</v>
      </c>
      <c r="R138" s="20">
        <v>3230</v>
      </c>
      <c r="S138" s="20">
        <v>4092</v>
      </c>
      <c r="T138" s="20">
        <v>4118</v>
      </c>
      <c r="U138" s="20">
        <v>4135</v>
      </c>
      <c r="V138" s="20">
        <v>4136</v>
      </c>
      <c r="W138" s="20">
        <v>4137</v>
      </c>
      <c r="X138" s="20">
        <v>4138</v>
      </c>
      <c r="Y138" s="20">
        <v>4151</v>
      </c>
      <c r="Z138" s="20">
        <v>4153</v>
      </c>
      <c r="AE138" s="5" t="s">
        <v>466</v>
      </c>
      <c r="AF138" s="13" t="s">
        <v>47</v>
      </c>
      <c r="AG138" s="20">
        <v>16223</v>
      </c>
      <c r="AH138" s="20">
        <v>23613</v>
      </c>
      <c r="AI138" s="20">
        <v>24746</v>
      </c>
      <c r="AJ138" s="20">
        <v>25148</v>
      </c>
      <c r="AK138" s="20">
        <v>25310</v>
      </c>
      <c r="AL138" s="20">
        <v>25397</v>
      </c>
      <c r="AM138" s="20">
        <v>25382</v>
      </c>
      <c r="AN138" s="20">
        <v>27239</v>
      </c>
      <c r="AO138" s="20">
        <v>25809</v>
      </c>
      <c r="AT138" s="5" t="s">
        <v>466</v>
      </c>
      <c r="AU138" s="13" t="s">
        <v>47</v>
      </c>
      <c r="AV138" s="20">
        <v>85</v>
      </c>
      <c r="AW138" s="20">
        <v>149</v>
      </c>
      <c r="AX138" s="20">
        <v>172</v>
      </c>
      <c r="AY138" s="20">
        <v>176</v>
      </c>
      <c r="AZ138" s="20">
        <v>179</v>
      </c>
      <c r="BA138" s="20">
        <v>181</v>
      </c>
      <c r="BB138" s="20">
        <v>180</v>
      </c>
      <c r="BC138" s="20">
        <v>181</v>
      </c>
      <c r="BD138" s="20">
        <v>181</v>
      </c>
    </row>
    <row r="139" spans="16:56" x14ac:dyDescent="0.25">
      <c r="P139" s="5" t="s">
        <v>467</v>
      </c>
      <c r="Q139" s="13" t="s">
        <v>47</v>
      </c>
      <c r="R139" s="13" t="s">
        <v>47</v>
      </c>
      <c r="S139" s="20">
        <v>3411</v>
      </c>
      <c r="T139" s="20">
        <v>3973</v>
      </c>
      <c r="U139" s="20">
        <v>4004</v>
      </c>
      <c r="V139" s="20">
        <v>4013</v>
      </c>
      <c r="W139" s="20">
        <v>4014</v>
      </c>
      <c r="X139" s="20">
        <v>4017</v>
      </c>
      <c r="Y139" s="20">
        <v>4041</v>
      </c>
      <c r="Z139" s="20">
        <v>4041</v>
      </c>
      <c r="AE139" s="5" t="s">
        <v>467</v>
      </c>
      <c r="AF139" s="13" t="s">
        <v>47</v>
      </c>
      <c r="AG139" s="13" t="s">
        <v>47</v>
      </c>
      <c r="AH139" s="20">
        <v>17710</v>
      </c>
      <c r="AI139" s="20">
        <v>25445</v>
      </c>
      <c r="AJ139" s="20">
        <v>26501</v>
      </c>
      <c r="AK139" s="20">
        <v>26881</v>
      </c>
      <c r="AL139" s="20">
        <v>27078</v>
      </c>
      <c r="AM139" s="20">
        <v>27139</v>
      </c>
      <c r="AN139" s="20">
        <v>28106</v>
      </c>
      <c r="AO139" s="20">
        <v>27552</v>
      </c>
      <c r="AT139" s="5" t="s">
        <v>467</v>
      </c>
      <c r="AU139" s="13" t="s">
        <v>47</v>
      </c>
      <c r="AV139" s="13" t="s">
        <v>47</v>
      </c>
      <c r="AW139" s="20">
        <v>50</v>
      </c>
      <c r="AX139" s="20">
        <v>77</v>
      </c>
      <c r="AY139" s="20">
        <v>84</v>
      </c>
      <c r="AZ139" s="20">
        <v>86</v>
      </c>
      <c r="BA139" s="20">
        <v>89</v>
      </c>
      <c r="BB139" s="20">
        <v>89</v>
      </c>
      <c r="BC139" s="20">
        <v>90</v>
      </c>
      <c r="BD139" s="20">
        <v>90</v>
      </c>
    </row>
    <row r="140" spans="16:56" x14ac:dyDescent="0.25">
      <c r="P140" s="5" t="s">
        <v>468</v>
      </c>
      <c r="Q140" s="13" t="s">
        <v>47</v>
      </c>
      <c r="R140" s="13" t="s">
        <v>47</v>
      </c>
      <c r="S140" s="13" t="s">
        <v>47</v>
      </c>
      <c r="T140" s="20">
        <v>5131</v>
      </c>
      <c r="U140" s="20">
        <v>5890</v>
      </c>
      <c r="V140" s="20">
        <v>5926</v>
      </c>
      <c r="W140" s="20">
        <v>5938</v>
      </c>
      <c r="X140" s="20">
        <v>5950</v>
      </c>
      <c r="Y140" s="20">
        <v>5969</v>
      </c>
      <c r="Z140" s="20">
        <v>5969</v>
      </c>
      <c r="AE140" s="5" t="s">
        <v>468</v>
      </c>
      <c r="AF140" s="13" t="s">
        <v>47</v>
      </c>
      <c r="AG140" s="13" t="s">
        <v>47</v>
      </c>
      <c r="AH140" s="13" t="s">
        <v>47</v>
      </c>
      <c r="AI140" s="20">
        <v>18820</v>
      </c>
      <c r="AJ140" s="20">
        <v>26222</v>
      </c>
      <c r="AK140" s="20">
        <v>27378</v>
      </c>
      <c r="AL140" s="20">
        <v>27818</v>
      </c>
      <c r="AM140" s="20">
        <v>27977</v>
      </c>
      <c r="AN140" s="20">
        <v>28692</v>
      </c>
      <c r="AO140" s="20">
        <v>28520</v>
      </c>
      <c r="AT140" s="5" t="s">
        <v>468</v>
      </c>
      <c r="AU140" s="13" t="s">
        <v>47</v>
      </c>
      <c r="AV140" s="13" t="s">
        <v>47</v>
      </c>
      <c r="AW140" s="13" t="s">
        <v>47</v>
      </c>
      <c r="AX140" s="20">
        <v>49</v>
      </c>
      <c r="AY140" s="20">
        <v>76</v>
      </c>
      <c r="AZ140" s="20">
        <v>79</v>
      </c>
      <c r="BA140" s="20">
        <v>83</v>
      </c>
      <c r="BB140" s="20">
        <v>84</v>
      </c>
      <c r="BC140" s="20">
        <v>86</v>
      </c>
      <c r="BD140" s="20">
        <v>86</v>
      </c>
    </row>
    <row r="141" spans="16:56" x14ac:dyDescent="0.25">
      <c r="P141" s="5" t="s">
        <v>469</v>
      </c>
      <c r="Q141" s="13" t="s">
        <v>47</v>
      </c>
      <c r="R141" s="13" t="s">
        <v>47</v>
      </c>
      <c r="S141" s="13" t="s">
        <v>47</v>
      </c>
      <c r="T141" s="13" t="s">
        <v>47</v>
      </c>
      <c r="U141" s="20">
        <v>5069</v>
      </c>
      <c r="V141" s="20">
        <v>5809</v>
      </c>
      <c r="W141" s="20">
        <v>5842</v>
      </c>
      <c r="X141" s="20">
        <v>5856</v>
      </c>
      <c r="Y141" s="20">
        <v>5881</v>
      </c>
      <c r="Z141" s="20">
        <v>5882</v>
      </c>
      <c r="AE141" s="5" t="s">
        <v>469</v>
      </c>
      <c r="AF141" s="13" t="s">
        <v>47</v>
      </c>
      <c r="AG141" s="13" t="s">
        <v>47</v>
      </c>
      <c r="AH141" s="13" t="s">
        <v>47</v>
      </c>
      <c r="AI141" s="13" t="s">
        <v>47</v>
      </c>
      <c r="AJ141" s="20">
        <v>19102</v>
      </c>
      <c r="AK141" s="20">
        <v>27253</v>
      </c>
      <c r="AL141" s="20">
        <v>28470</v>
      </c>
      <c r="AM141" s="20">
        <v>28909</v>
      </c>
      <c r="AN141" s="20">
        <v>30058</v>
      </c>
      <c r="AO141" s="20">
        <v>29672</v>
      </c>
      <c r="AT141" s="5" t="s">
        <v>469</v>
      </c>
      <c r="AU141" s="13" t="s">
        <v>47</v>
      </c>
      <c r="AV141" s="13" t="s">
        <v>47</v>
      </c>
      <c r="AW141" s="13" t="s">
        <v>47</v>
      </c>
      <c r="AX141" s="13" t="s">
        <v>47</v>
      </c>
      <c r="AY141" s="20">
        <v>52</v>
      </c>
      <c r="AZ141" s="20">
        <v>78</v>
      </c>
      <c r="BA141" s="20">
        <v>83</v>
      </c>
      <c r="BB141" s="20">
        <v>85</v>
      </c>
      <c r="BC141" s="20">
        <v>85</v>
      </c>
      <c r="BD141" s="20">
        <v>85</v>
      </c>
    </row>
    <row r="142" spans="16:56" x14ac:dyDescent="0.25">
      <c r="P142" s="5" t="s">
        <v>470</v>
      </c>
      <c r="Q142" s="13" t="s">
        <v>47</v>
      </c>
      <c r="R142" s="13" t="s">
        <v>47</v>
      </c>
      <c r="S142" s="13" t="s">
        <v>47</v>
      </c>
      <c r="T142" s="13" t="s">
        <v>47</v>
      </c>
      <c r="U142" s="13" t="s">
        <v>47</v>
      </c>
      <c r="V142" s="20">
        <v>6235</v>
      </c>
      <c r="W142" s="20">
        <v>7470</v>
      </c>
      <c r="X142" s="20">
        <v>7543</v>
      </c>
      <c r="Y142" s="20">
        <v>7586</v>
      </c>
      <c r="Z142" s="20">
        <v>7596</v>
      </c>
      <c r="AE142" s="5" t="s">
        <v>470</v>
      </c>
      <c r="AF142" s="13" t="s">
        <v>47</v>
      </c>
      <c r="AG142" s="13" t="s">
        <v>47</v>
      </c>
      <c r="AH142" s="13" t="s">
        <v>47</v>
      </c>
      <c r="AI142" s="13" t="s">
        <v>47</v>
      </c>
      <c r="AJ142" s="13" t="s">
        <v>47</v>
      </c>
      <c r="AK142" s="20">
        <v>20385</v>
      </c>
      <c r="AL142" s="20">
        <v>28994</v>
      </c>
      <c r="AM142" s="20">
        <v>30385</v>
      </c>
      <c r="AN142" s="20">
        <v>31919</v>
      </c>
      <c r="AO142" s="20">
        <v>31682</v>
      </c>
      <c r="AT142" s="5" t="s">
        <v>470</v>
      </c>
      <c r="AU142" s="13" t="s">
        <v>47</v>
      </c>
      <c r="AV142" s="13" t="s">
        <v>47</v>
      </c>
      <c r="AW142" s="13" t="s">
        <v>47</v>
      </c>
      <c r="AX142" s="13" t="s">
        <v>47</v>
      </c>
      <c r="AY142" s="13" t="s">
        <v>47</v>
      </c>
      <c r="AZ142" s="20">
        <v>34</v>
      </c>
      <c r="BA142" s="20">
        <v>47</v>
      </c>
      <c r="BB142" s="20">
        <v>54</v>
      </c>
      <c r="BC142" s="20">
        <v>56</v>
      </c>
      <c r="BD142" s="20">
        <v>57</v>
      </c>
    </row>
    <row r="143" spans="16:56" x14ac:dyDescent="0.25">
      <c r="P143" s="5" t="s">
        <v>471</v>
      </c>
      <c r="Q143" s="13" t="s">
        <v>47</v>
      </c>
      <c r="R143" s="13" t="s">
        <v>47</v>
      </c>
      <c r="S143" s="13" t="s">
        <v>47</v>
      </c>
      <c r="T143" s="13" t="s">
        <v>47</v>
      </c>
      <c r="U143" s="13" t="s">
        <v>47</v>
      </c>
      <c r="V143" s="13" t="s">
        <v>47</v>
      </c>
      <c r="W143" s="20">
        <v>7724</v>
      </c>
      <c r="X143" s="20">
        <v>8674</v>
      </c>
      <c r="Y143" s="20">
        <v>8749</v>
      </c>
      <c r="Z143" s="20">
        <v>8764</v>
      </c>
      <c r="AE143" s="5" t="s">
        <v>471</v>
      </c>
      <c r="AF143" s="13" t="s">
        <v>47</v>
      </c>
      <c r="AG143" s="13" t="s">
        <v>47</v>
      </c>
      <c r="AH143" s="13" t="s">
        <v>47</v>
      </c>
      <c r="AI143" s="13" t="s">
        <v>47</v>
      </c>
      <c r="AJ143" s="13" t="s">
        <v>47</v>
      </c>
      <c r="AK143" s="13" t="s">
        <v>47</v>
      </c>
      <c r="AL143" s="20">
        <v>20143</v>
      </c>
      <c r="AM143" s="20">
        <v>28740</v>
      </c>
      <c r="AN143" s="20">
        <v>31233</v>
      </c>
      <c r="AO143" s="20">
        <v>31273</v>
      </c>
      <c r="AT143" s="5" t="s">
        <v>471</v>
      </c>
      <c r="AU143" s="13" t="s">
        <v>47</v>
      </c>
      <c r="AV143" s="13" t="s">
        <v>47</v>
      </c>
      <c r="AW143" s="13" t="s">
        <v>47</v>
      </c>
      <c r="AX143" s="13" t="s">
        <v>47</v>
      </c>
      <c r="AY143" s="13" t="s">
        <v>47</v>
      </c>
      <c r="AZ143" s="13" t="s">
        <v>47</v>
      </c>
      <c r="BA143" s="20">
        <v>19</v>
      </c>
      <c r="BB143" s="20">
        <v>28</v>
      </c>
      <c r="BC143" s="20">
        <v>29</v>
      </c>
      <c r="BD143" s="20">
        <v>30</v>
      </c>
    </row>
    <row r="144" spans="16:56" x14ac:dyDescent="0.25">
      <c r="P144" s="5" t="s">
        <v>472</v>
      </c>
      <c r="Q144" s="13" t="s">
        <v>47</v>
      </c>
      <c r="R144" s="13" t="s">
        <v>47</v>
      </c>
      <c r="S144" s="13" t="s">
        <v>47</v>
      </c>
      <c r="T144" s="13" t="s">
        <v>47</v>
      </c>
      <c r="U144" s="13" t="s">
        <v>47</v>
      </c>
      <c r="V144" s="13" t="s">
        <v>47</v>
      </c>
      <c r="W144" s="13" t="s">
        <v>47</v>
      </c>
      <c r="X144" s="20">
        <v>8024</v>
      </c>
      <c r="Y144" s="20">
        <v>9484</v>
      </c>
      <c r="Z144" s="20">
        <v>9500</v>
      </c>
      <c r="AE144" s="5" t="s">
        <v>472</v>
      </c>
      <c r="AF144" s="13" t="s">
        <v>47</v>
      </c>
      <c r="AG144" s="13" t="s">
        <v>47</v>
      </c>
      <c r="AH144" s="13" t="s">
        <v>47</v>
      </c>
      <c r="AI144" s="13" t="s">
        <v>47</v>
      </c>
      <c r="AJ144" s="13" t="s">
        <v>47</v>
      </c>
      <c r="AK144" s="13" t="s">
        <v>47</v>
      </c>
      <c r="AL144" s="13" t="s">
        <v>47</v>
      </c>
      <c r="AM144" s="20">
        <v>20345</v>
      </c>
      <c r="AN144" s="20">
        <v>29937</v>
      </c>
      <c r="AO144" s="20">
        <v>31270</v>
      </c>
      <c r="AT144" s="5" t="s">
        <v>472</v>
      </c>
      <c r="AU144" s="13" t="s">
        <v>47</v>
      </c>
      <c r="AV144" s="13" t="s">
        <v>47</v>
      </c>
      <c r="AW144" s="13" t="s">
        <v>47</v>
      </c>
      <c r="AX144" s="13" t="s">
        <v>47</v>
      </c>
      <c r="AY144" s="13" t="s">
        <v>47</v>
      </c>
      <c r="AZ144" s="13" t="s">
        <v>47</v>
      </c>
      <c r="BA144" s="13" t="s">
        <v>47</v>
      </c>
      <c r="BB144" s="20">
        <v>14</v>
      </c>
      <c r="BC144" s="20">
        <v>22</v>
      </c>
      <c r="BD144" s="20">
        <v>26</v>
      </c>
    </row>
    <row r="145" spans="16:56" x14ac:dyDescent="0.25">
      <c r="P145" s="5" t="s">
        <v>473</v>
      </c>
      <c r="Q145" s="13" t="s">
        <v>47</v>
      </c>
      <c r="R145" s="13" t="s">
        <v>47</v>
      </c>
      <c r="S145" s="13" t="s">
        <v>47</v>
      </c>
      <c r="T145" s="13" t="s">
        <v>47</v>
      </c>
      <c r="U145" s="13" t="s">
        <v>47</v>
      </c>
      <c r="V145" s="13" t="s">
        <v>47</v>
      </c>
      <c r="W145" s="13" t="s">
        <v>47</v>
      </c>
      <c r="X145" s="13" t="s">
        <v>47</v>
      </c>
      <c r="Y145" s="20">
        <v>7883</v>
      </c>
      <c r="Z145" s="20">
        <v>9229</v>
      </c>
      <c r="AE145" s="5" t="s">
        <v>473</v>
      </c>
      <c r="AF145" s="13" t="s">
        <v>47</v>
      </c>
      <c r="AG145" s="13" t="s">
        <v>47</v>
      </c>
      <c r="AH145" s="13" t="s">
        <v>47</v>
      </c>
      <c r="AI145" s="13" t="s">
        <v>47</v>
      </c>
      <c r="AJ145" s="13" t="s">
        <v>47</v>
      </c>
      <c r="AK145" s="13" t="s">
        <v>47</v>
      </c>
      <c r="AL145" s="13" t="s">
        <v>47</v>
      </c>
      <c r="AM145" s="13" t="s">
        <v>47</v>
      </c>
      <c r="AN145" s="20">
        <v>21023</v>
      </c>
      <c r="AO145" s="20">
        <v>29945</v>
      </c>
      <c r="AT145" s="5" t="s">
        <v>473</v>
      </c>
      <c r="AU145" s="13" t="s">
        <v>47</v>
      </c>
      <c r="AV145" s="13" t="s">
        <v>47</v>
      </c>
      <c r="AW145" s="13" t="s">
        <v>47</v>
      </c>
      <c r="AX145" s="13" t="s">
        <v>47</v>
      </c>
      <c r="AY145" s="13" t="s">
        <v>47</v>
      </c>
      <c r="AZ145" s="13" t="s">
        <v>47</v>
      </c>
      <c r="BA145" s="13" t="s">
        <v>47</v>
      </c>
      <c r="BB145" s="13" t="s">
        <v>47</v>
      </c>
      <c r="BC145" s="20">
        <v>9</v>
      </c>
      <c r="BD145" s="20">
        <v>11</v>
      </c>
    </row>
    <row r="146" spans="16:56" x14ac:dyDescent="0.25">
      <c r="P146" s="8" t="s">
        <v>474</v>
      </c>
      <c r="Q146" s="12" t="s">
        <v>47</v>
      </c>
      <c r="R146" s="12" t="s">
        <v>47</v>
      </c>
      <c r="S146" s="12" t="s">
        <v>47</v>
      </c>
      <c r="T146" s="12" t="s">
        <v>47</v>
      </c>
      <c r="U146" s="12" t="s">
        <v>47</v>
      </c>
      <c r="V146" s="12" t="s">
        <v>47</v>
      </c>
      <c r="W146" s="12" t="s">
        <v>47</v>
      </c>
      <c r="X146" s="12" t="s">
        <v>47</v>
      </c>
      <c r="Y146" s="12" t="s">
        <v>47</v>
      </c>
      <c r="Z146" s="21">
        <v>10454</v>
      </c>
      <c r="AE146" s="8" t="s">
        <v>474</v>
      </c>
      <c r="AF146" s="12" t="s">
        <v>47</v>
      </c>
      <c r="AG146" s="12" t="s">
        <v>47</v>
      </c>
      <c r="AH146" s="12" t="s">
        <v>47</v>
      </c>
      <c r="AI146" s="12" t="s">
        <v>47</v>
      </c>
      <c r="AJ146" s="12" t="s">
        <v>47</v>
      </c>
      <c r="AK146" s="12" t="s">
        <v>47</v>
      </c>
      <c r="AL146" s="12" t="s">
        <v>47</v>
      </c>
      <c r="AM146" s="12" t="s">
        <v>47</v>
      </c>
      <c r="AN146" s="12" t="s">
        <v>47</v>
      </c>
      <c r="AO146" s="21">
        <v>22455</v>
      </c>
      <c r="AT146" s="8" t="s">
        <v>474</v>
      </c>
      <c r="AU146" s="12" t="s">
        <v>47</v>
      </c>
      <c r="AV146" s="12" t="s">
        <v>47</v>
      </c>
      <c r="AW146" s="12" t="s">
        <v>47</v>
      </c>
      <c r="AX146" s="12" t="s">
        <v>47</v>
      </c>
      <c r="AY146" s="12" t="s">
        <v>47</v>
      </c>
      <c r="AZ146" s="12" t="s">
        <v>47</v>
      </c>
      <c r="BA146" s="12" t="s">
        <v>47</v>
      </c>
      <c r="BB146" s="12" t="s">
        <v>47</v>
      </c>
      <c r="BC146" s="12" t="s">
        <v>47</v>
      </c>
      <c r="BD146" s="21">
        <v>5</v>
      </c>
    </row>
    <row r="148" spans="16:56" ht="21" x14ac:dyDescent="0.35">
      <c r="P148" s="16"/>
      <c r="Q148" s="16"/>
      <c r="R148" s="375" t="s">
        <v>70</v>
      </c>
      <c r="S148" s="375"/>
      <c r="T148" s="375"/>
      <c r="U148" s="375"/>
      <c r="V148" s="375"/>
      <c r="W148" s="375"/>
      <c r="X148" s="375"/>
      <c r="Y148" s="375"/>
      <c r="Z148" s="375"/>
      <c r="AE148" s="16"/>
      <c r="AF148" s="16"/>
      <c r="AG148" s="375" t="s">
        <v>70</v>
      </c>
      <c r="AH148" s="375"/>
      <c r="AI148" s="375"/>
      <c r="AJ148" s="375"/>
      <c r="AK148" s="375"/>
      <c r="AL148" s="375"/>
      <c r="AM148" s="375"/>
      <c r="AN148" s="375"/>
      <c r="AO148" s="375"/>
      <c r="AT148" s="16"/>
      <c r="AU148" s="16"/>
      <c r="AV148" s="375" t="s">
        <v>70</v>
      </c>
      <c r="AW148" s="375"/>
      <c r="AX148" s="375"/>
      <c r="AY148" s="375"/>
      <c r="AZ148" s="375"/>
      <c r="BA148" s="375"/>
      <c r="BB148" s="375"/>
      <c r="BC148" s="375"/>
      <c r="BD148" s="375"/>
    </row>
    <row r="150" spans="16:56" x14ac:dyDescent="0.25">
      <c r="P150" s="22"/>
      <c r="Q150" s="397" t="s">
        <v>73</v>
      </c>
      <c r="R150" s="398"/>
      <c r="S150" s="398"/>
      <c r="T150" s="398"/>
      <c r="U150" s="398"/>
      <c r="V150" s="398"/>
      <c r="W150" s="398"/>
      <c r="X150" s="398"/>
      <c r="Y150" s="398"/>
      <c r="Z150" s="399"/>
      <c r="AE150" s="22"/>
      <c r="AF150" s="397" t="s">
        <v>73</v>
      </c>
      <c r="AG150" s="398"/>
      <c r="AH150" s="398"/>
      <c r="AI150" s="398"/>
      <c r="AJ150" s="398"/>
      <c r="AK150" s="398"/>
      <c r="AL150" s="398"/>
      <c r="AM150" s="398"/>
      <c r="AN150" s="398"/>
      <c r="AO150" s="399"/>
      <c r="AT150" s="22"/>
      <c r="AU150" s="397" t="s">
        <v>73</v>
      </c>
      <c r="AV150" s="398"/>
      <c r="AW150" s="398"/>
      <c r="AX150" s="398"/>
      <c r="AY150" s="398"/>
      <c r="AZ150" s="398"/>
      <c r="BA150" s="398"/>
      <c r="BB150" s="398"/>
      <c r="BC150" s="398"/>
      <c r="BD150" s="399"/>
    </row>
    <row r="151" spans="16:56" x14ac:dyDescent="0.25">
      <c r="P151" s="9"/>
      <c r="Q151" s="400"/>
      <c r="R151" s="401"/>
      <c r="S151" s="401"/>
      <c r="T151" s="401"/>
      <c r="U151" s="401"/>
      <c r="V151" s="401"/>
      <c r="W151" s="401"/>
      <c r="X151" s="401"/>
      <c r="Y151" s="401"/>
      <c r="Z151" s="402"/>
      <c r="AE151" s="9"/>
      <c r="AF151" s="400"/>
      <c r="AG151" s="401"/>
      <c r="AH151" s="401"/>
      <c r="AI151" s="401"/>
      <c r="AJ151" s="401"/>
      <c r="AK151" s="401"/>
      <c r="AL151" s="401"/>
      <c r="AM151" s="401"/>
      <c r="AN151" s="401"/>
      <c r="AO151" s="402"/>
      <c r="AT151" s="9"/>
      <c r="AU151" s="400"/>
      <c r="AV151" s="401"/>
      <c r="AW151" s="401"/>
      <c r="AX151" s="401"/>
      <c r="AY151" s="401"/>
      <c r="AZ151" s="401"/>
      <c r="BA151" s="401"/>
      <c r="BB151" s="401"/>
      <c r="BC151" s="401"/>
      <c r="BD151" s="402"/>
    </row>
    <row r="152" spans="16:56" x14ac:dyDescent="0.25">
      <c r="P152" s="9" t="s">
        <v>9</v>
      </c>
      <c r="Q152" s="17"/>
      <c r="R152" s="17"/>
      <c r="S152" s="17"/>
      <c r="T152" s="17"/>
      <c r="U152" s="17"/>
      <c r="V152" s="17"/>
      <c r="W152" s="17"/>
      <c r="X152" s="17"/>
      <c r="Y152" s="17"/>
      <c r="Z152" s="17"/>
      <c r="AE152" s="9" t="s">
        <v>9</v>
      </c>
      <c r="AF152" s="17"/>
      <c r="AG152" s="17"/>
      <c r="AH152" s="17"/>
      <c r="AI152" s="17"/>
      <c r="AJ152" s="17"/>
      <c r="AK152" s="17"/>
      <c r="AL152" s="17"/>
      <c r="AM152" s="17"/>
      <c r="AN152" s="17"/>
      <c r="AO152" s="17"/>
      <c r="AT152" s="9" t="s">
        <v>9</v>
      </c>
      <c r="AU152" s="17"/>
      <c r="AV152" s="17"/>
      <c r="AW152" s="17"/>
      <c r="AX152" s="17"/>
      <c r="AY152" s="17"/>
      <c r="AZ152" s="17"/>
      <c r="BA152" s="17"/>
      <c r="BB152" s="17"/>
      <c r="BC152" s="17"/>
      <c r="BD152" s="17"/>
    </row>
    <row r="153" spans="16:56" x14ac:dyDescent="0.25">
      <c r="P153" s="38" t="s">
        <v>49</v>
      </c>
      <c r="Q153" s="9">
        <v>2014</v>
      </c>
      <c r="R153" s="9">
        <v>2015</v>
      </c>
      <c r="S153" s="9">
        <v>2016</v>
      </c>
      <c r="T153" s="9">
        <v>2017</v>
      </c>
      <c r="U153" s="9">
        <v>2018</v>
      </c>
      <c r="V153" s="9">
        <v>2019</v>
      </c>
      <c r="W153" s="9">
        <v>2020</v>
      </c>
      <c r="X153" s="9">
        <v>2021</v>
      </c>
      <c r="Y153" s="9">
        <v>2022</v>
      </c>
      <c r="Z153" s="9">
        <v>2023</v>
      </c>
      <c r="AE153" s="38" t="s">
        <v>49</v>
      </c>
      <c r="AF153" s="9">
        <v>2014</v>
      </c>
      <c r="AG153" s="9">
        <v>2015</v>
      </c>
      <c r="AH153" s="9">
        <v>2016</v>
      </c>
      <c r="AI153" s="9">
        <v>2017</v>
      </c>
      <c r="AJ153" s="9">
        <v>2018</v>
      </c>
      <c r="AK153" s="9">
        <v>2019</v>
      </c>
      <c r="AL153" s="9">
        <v>2020</v>
      </c>
      <c r="AM153" s="9">
        <v>2021</v>
      </c>
      <c r="AN153" s="9">
        <v>2022</v>
      </c>
      <c r="AO153" s="9">
        <v>2023</v>
      </c>
      <c r="AT153" s="38" t="s">
        <v>49</v>
      </c>
      <c r="AU153" s="9">
        <v>2014</v>
      </c>
      <c r="AV153" s="9">
        <v>2015</v>
      </c>
      <c r="AW153" s="9">
        <v>2016</v>
      </c>
      <c r="AX153" s="9">
        <v>2017</v>
      </c>
      <c r="AY153" s="9">
        <v>2018</v>
      </c>
      <c r="AZ153" s="9">
        <v>2019</v>
      </c>
      <c r="BA153" s="9">
        <v>2020</v>
      </c>
      <c r="BB153" s="9">
        <v>2021</v>
      </c>
      <c r="BC153" s="9">
        <v>2022</v>
      </c>
      <c r="BD153" s="9">
        <v>2023</v>
      </c>
    </row>
    <row r="154" spans="16:56" x14ac:dyDescent="0.25">
      <c r="P154" s="38"/>
      <c r="Q154" s="3"/>
      <c r="R154" s="3"/>
      <c r="S154" s="3"/>
      <c r="T154" s="3"/>
      <c r="U154" s="3"/>
      <c r="V154" s="3"/>
      <c r="W154" s="3"/>
      <c r="X154" s="3"/>
      <c r="Y154" s="3"/>
      <c r="Z154" s="3"/>
      <c r="AE154" s="38"/>
      <c r="AF154" s="3"/>
      <c r="AG154" s="3"/>
      <c r="AH154" s="3"/>
      <c r="AI154" s="3"/>
      <c r="AJ154" s="3"/>
      <c r="AK154" s="3"/>
      <c r="AL154" s="3"/>
      <c r="AM154" s="3"/>
      <c r="AN154" s="3"/>
      <c r="AO154" s="3"/>
      <c r="AT154" s="38"/>
      <c r="AU154" s="3"/>
      <c r="AV154" s="3"/>
      <c r="AW154" s="3"/>
      <c r="AX154" s="3"/>
      <c r="AY154" s="3"/>
      <c r="AZ154" s="3"/>
      <c r="BA154" s="3"/>
      <c r="BB154" s="3"/>
      <c r="BC154" s="3"/>
      <c r="BD154" s="3"/>
    </row>
    <row r="155" spans="16:56" x14ac:dyDescent="0.25">
      <c r="P155" s="7" t="s">
        <v>50</v>
      </c>
      <c r="Q155" s="18">
        <v>1</v>
      </c>
      <c r="R155" s="18">
        <v>2</v>
      </c>
      <c r="S155" s="18">
        <v>3</v>
      </c>
      <c r="T155" s="18">
        <v>4</v>
      </c>
      <c r="U155" s="18">
        <v>5</v>
      </c>
      <c r="V155" s="18">
        <v>6</v>
      </c>
      <c r="W155" s="18">
        <v>7</v>
      </c>
      <c r="X155" s="18">
        <v>8</v>
      </c>
      <c r="Y155" s="18">
        <v>9</v>
      </c>
      <c r="Z155" s="18">
        <v>10</v>
      </c>
      <c r="AE155" s="7" t="s">
        <v>50</v>
      </c>
      <c r="AF155" s="18">
        <v>1</v>
      </c>
      <c r="AG155" s="18">
        <v>2</v>
      </c>
      <c r="AH155" s="18">
        <v>3</v>
      </c>
      <c r="AI155" s="18">
        <v>4</v>
      </c>
      <c r="AJ155" s="18">
        <v>5</v>
      </c>
      <c r="AK155" s="18">
        <v>6</v>
      </c>
      <c r="AL155" s="18">
        <v>7</v>
      </c>
      <c r="AM155" s="18">
        <v>8</v>
      </c>
      <c r="AN155" s="18">
        <v>9</v>
      </c>
      <c r="AO155" s="18">
        <v>10</v>
      </c>
      <c r="AT155" s="7" t="s">
        <v>50</v>
      </c>
      <c r="AU155" s="18">
        <v>1</v>
      </c>
      <c r="AV155" s="18">
        <v>2</v>
      </c>
      <c r="AW155" s="18">
        <v>3</v>
      </c>
      <c r="AX155" s="18">
        <v>4</v>
      </c>
      <c r="AY155" s="18">
        <v>5</v>
      </c>
      <c r="AZ155" s="18">
        <v>6</v>
      </c>
      <c r="BA155" s="18">
        <v>7</v>
      </c>
      <c r="BB155" s="18">
        <v>8</v>
      </c>
      <c r="BC155" s="18">
        <v>9</v>
      </c>
      <c r="BD155" s="18">
        <v>10</v>
      </c>
    </row>
    <row r="156" spans="16:56" x14ac:dyDescent="0.25">
      <c r="P156" s="4" t="s">
        <v>121</v>
      </c>
      <c r="Q156" s="19">
        <v>34</v>
      </c>
      <c r="R156" s="19">
        <v>15</v>
      </c>
      <c r="S156" s="19">
        <v>5</v>
      </c>
      <c r="T156" s="19">
        <v>4</v>
      </c>
      <c r="U156" s="19">
        <v>5</v>
      </c>
      <c r="V156" s="19">
        <v>4</v>
      </c>
      <c r="W156" s="19">
        <v>2</v>
      </c>
      <c r="X156" s="19">
        <v>1</v>
      </c>
      <c r="Y156" s="19">
        <v>1</v>
      </c>
      <c r="Z156" s="19">
        <v>0</v>
      </c>
      <c r="AE156" s="4" t="s">
        <v>121</v>
      </c>
      <c r="AF156" s="19">
        <v>4420</v>
      </c>
      <c r="AG156" s="19">
        <v>2723</v>
      </c>
      <c r="AH156" s="19">
        <v>1799</v>
      </c>
      <c r="AI156" s="19">
        <v>972</v>
      </c>
      <c r="AJ156" s="19">
        <v>549</v>
      </c>
      <c r="AK156" s="19">
        <v>265</v>
      </c>
      <c r="AL156" s="19">
        <v>113</v>
      </c>
      <c r="AM156" s="19">
        <v>105</v>
      </c>
      <c r="AN156" s="19">
        <v>80</v>
      </c>
      <c r="AO156" s="19">
        <v>85</v>
      </c>
      <c r="AT156" s="4" t="s">
        <v>121</v>
      </c>
      <c r="AU156" s="19">
        <v>3</v>
      </c>
      <c r="AV156" s="19">
        <v>3</v>
      </c>
      <c r="AW156" s="19">
        <v>1</v>
      </c>
      <c r="AX156" s="19">
        <v>0</v>
      </c>
      <c r="AY156" s="19">
        <v>0</v>
      </c>
      <c r="AZ156" s="19">
        <v>0</v>
      </c>
      <c r="BA156" s="19">
        <v>0</v>
      </c>
      <c r="BB156" s="19">
        <v>0</v>
      </c>
      <c r="BC156" s="19">
        <v>0</v>
      </c>
      <c r="BD156" s="19">
        <v>0</v>
      </c>
    </row>
    <row r="157" spans="16:56" x14ac:dyDescent="0.25">
      <c r="P157" s="5" t="s">
        <v>465</v>
      </c>
      <c r="Q157" s="20">
        <v>420</v>
      </c>
      <c r="R157" s="20">
        <v>23</v>
      </c>
      <c r="S157" s="20">
        <v>10</v>
      </c>
      <c r="T157" s="20">
        <v>4</v>
      </c>
      <c r="U157" s="20">
        <v>7</v>
      </c>
      <c r="V157" s="20">
        <v>2</v>
      </c>
      <c r="W157" s="20">
        <v>1</v>
      </c>
      <c r="X157" s="20">
        <v>1</v>
      </c>
      <c r="Y157" s="20">
        <v>1</v>
      </c>
      <c r="Z157" s="20">
        <v>0</v>
      </c>
      <c r="AE157" s="5" t="s">
        <v>465</v>
      </c>
      <c r="AF157" s="20">
        <v>8200</v>
      </c>
      <c r="AG157" s="20">
        <v>1959</v>
      </c>
      <c r="AH157" s="20">
        <v>936</v>
      </c>
      <c r="AI157" s="20">
        <v>435</v>
      </c>
      <c r="AJ157" s="20">
        <v>231</v>
      </c>
      <c r="AK157" s="20">
        <v>135</v>
      </c>
      <c r="AL157" s="20">
        <v>56</v>
      </c>
      <c r="AM157" s="20">
        <v>51</v>
      </c>
      <c r="AN157" s="20">
        <v>38</v>
      </c>
      <c r="AO157" s="20">
        <v>28</v>
      </c>
      <c r="AT157" s="5" t="s">
        <v>465</v>
      </c>
      <c r="AU157" s="20">
        <v>68</v>
      </c>
      <c r="AV157" s="20">
        <v>23</v>
      </c>
      <c r="AW157" s="20">
        <v>6</v>
      </c>
      <c r="AX157" s="20">
        <v>1</v>
      </c>
      <c r="AY157" s="20">
        <v>1</v>
      </c>
      <c r="AZ157" s="20">
        <v>1</v>
      </c>
      <c r="BA157" s="20">
        <v>0</v>
      </c>
      <c r="BB157" s="20">
        <v>0</v>
      </c>
      <c r="BC157" s="20">
        <v>0</v>
      </c>
      <c r="BD157" s="20">
        <v>0</v>
      </c>
    </row>
    <row r="158" spans="16:56" x14ac:dyDescent="0.25">
      <c r="P158" s="5" t="s">
        <v>466</v>
      </c>
      <c r="Q158" s="13" t="s">
        <v>47</v>
      </c>
      <c r="R158" s="20">
        <v>655</v>
      </c>
      <c r="S158" s="20">
        <v>20</v>
      </c>
      <c r="T158" s="20">
        <v>12</v>
      </c>
      <c r="U158" s="20">
        <v>5</v>
      </c>
      <c r="V158" s="20">
        <v>3</v>
      </c>
      <c r="W158" s="20">
        <v>2</v>
      </c>
      <c r="X158" s="20">
        <v>1</v>
      </c>
      <c r="Y158" s="20">
        <v>1</v>
      </c>
      <c r="Z158" s="20">
        <v>0</v>
      </c>
      <c r="AE158" s="5" t="s">
        <v>466</v>
      </c>
      <c r="AF158" s="13" t="s">
        <v>47</v>
      </c>
      <c r="AG158" s="20">
        <v>7754</v>
      </c>
      <c r="AH158" s="20">
        <v>1633</v>
      </c>
      <c r="AI158" s="20">
        <v>694</v>
      </c>
      <c r="AJ158" s="20">
        <v>343</v>
      </c>
      <c r="AK158" s="20">
        <v>359</v>
      </c>
      <c r="AL158" s="20">
        <v>75</v>
      </c>
      <c r="AM158" s="20">
        <v>99</v>
      </c>
      <c r="AN158" s="20">
        <v>81</v>
      </c>
      <c r="AO158" s="20">
        <v>28</v>
      </c>
      <c r="AT158" s="5" t="s">
        <v>466</v>
      </c>
      <c r="AU158" s="13" t="s">
        <v>47</v>
      </c>
      <c r="AV158" s="20">
        <v>83</v>
      </c>
      <c r="AW158" s="20">
        <v>27</v>
      </c>
      <c r="AX158" s="20">
        <v>8</v>
      </c>
      <c r="AY158" s="20">
        <v>5</v>
      </c>
      <c r="AZ158" s="20">
        <v>3</v>
      </c>
      <c r="BA158" s="20">
        <v>1</v>
      </c>
      <c r="BB158" s="20">
        <v>1</v>
      </c>
      <c r="BC158" s="20">
        <v>1</v>
      </c>
      <c r="BD158" s="20">
        <v>0</v>
      </c>
    </row>
    <row r="159" spans="16:56" x14ac:dyDescent="0.25">
      <c r="P159" s="5" t="s">
        <v>467</v>
      </c>
      <c r="Q159" s="13" t="s">
        <v>47</v>
      </c>
      <c r="R159" s="13" t="s">
        <v>47</v>
      </c>
      <c r="S159" s="20">
        <v>410</v>
      </c>
      <c r="T159" s="20">
        <v>23</v>
      </c>
      <c r="U159" s="20">
        <v>10</v>
      </c>
      <c r="V159" s="20">
        <v>5</v>
      </c>
      <c r="W159" s="20">
        <v>4</v>
      </c>
      <c r="X159" s="20">
        <v>1</v>
      </c>
      <c r="Y159" s="20">
        <v>0</v>
      </c>
      <c r="Z159" s="20">
        <v>0</v>
      </c>
      <c r="AE159" s="5" t="s">
        <v>467</v>
      </c>
      <c r="AF159" s="13" t="s">
        <v>47</v>
      </c>
      <c r="AG159" s="13" t="s">
        <v>47</v>
      </c>
      <c r="AH159" s="20">
        <v>7845</v>
      </c>
      <c r="AI159" s="20">
        <v>1557</v>
      </c>
      <c r="AJ159" s="20">
        <v>707</v>
      </c>
      <c r="AK159" s="20">
        <v>354</v>
      </c>
      <c r="AL159" s="20">
        <v>147</v>
      </c>
      <c r="AM159" s="20">
        <v>86</v>
      </c>
      <c r="AN159" s="20">
        <v>53</v>
      </c>
      <c r="AO159" s="20">
        <v>38</v>
      </c>
      <c r="AT159" s="5" t="s">
        <v>467</v>
      </c>
      <c r="AU159" s="13" t="s">
        <v>47</v>
      </c>
      <c r="AV159" s="13" t="s">
        <v>47</v>
      </c>
      <c r="AW159" s="20">
        <v>33</v>
      </c>
      <c r="AX159" s="20">
        <v>12</v>
      </c>
      <c r="AY159" s="20">
        <v>7</v>
      </c>
      <c r="AZ159" s="20">
        <v>4</v>
      </c>
      <c r="BA159" s="20">
        <v>2</v>
      </c>
      <c r="BB159" s="20">
        <v>1</v>
      </c>
      <c r="BC159" s="20">
        <v>1</v>
      </c>
      <c r="BD159" s="20">
        <v>0</v>
      </c>
    </row>
    <row r="160" spans="16:56" x14ac:dyDescent="0.25">
      <c r="P160" s="5" t="s">
        <v>468</v>
      </c>
      <c r="Q160" s="13" t="s">
        <v>47</v>
      </c>
      <c r="R160" s="13" t="s">
        <v>47</v>
      </c>
      <c r="S160" s="13" t="s">
        <v>47</v>
      </c>
      <c r="T160" s="20">
        <v>438</v>
      </c>
      <c r="U160" s="20">
        <v>27</v>
      </c>
      <c r="V160" s="20">
        <v>22</v>
      </c>
      <c r="W160" s="20">
        <v>13</v>
      </c>
      <c r="X160" s="20">
        <v>5</v>
      </c>
      <c r="Y160" s="20">
        <v>2</v>
      </c>
      <c r="Z160" s="20">
        <v>2</v>
      </c>
      <c r="AE160" s="5" t="s">
        <v>468</v>
      </c>
      <c r="AF160" s="13" t="s">
        <v>47</v>
      </c>
      <c r="AG160" s="13" t="s">
        <v>47</v>
      </c>
      <c r="AH160" s="13" t="s">
        <v>47</v>
      </c>
      <c r="AI160" s="20">
        <v>7624</v>
      </c>
      <c r="AJ160" s="20">
        <v>1762</v>
      </c>
      <c r="AK160" s="20">
        <v>770</v>
      </c>
      <c r="AL160" s="20">
        <v>334</v>
      </c>
      <c r="AM160" s="20">
        <v>153</v>
      </c>
      <c r="AN160" s="20">
        <v>83</v>
      </c>
      <c r="AO160" s="20">
        <v>56</v>
      </c>
      <c r="AT160" s="5" t="s">
        <v>468</v>
      </c>
      <c r="AU160" s="13" t="s">
        <v>47</v>
      </c>
      <c r="AV160" s="13" t="s">
        <v>47</v>
      </c>
      <c r="AW160" s="13" t="s">
        <v>47</v>
      </c>
      <c r="AX160" s="20">
        <v>27</v>
      </c>
      <c r="AY160" s="20">
        <v>10</v>
      </c>
      <c r="AZ160" s="20">
        <v>6</v>
      </c>
      <c r="BA160" s="20">
        <v>3</v>
      </c>
      <c r="BB160" s="20">
        <v>2</v>
      </c>
      <c r="BC160" s="20">
        <v>1</v>
      </c>
      <c r="BD160" s="20">
        <v>1</v>
      </c>
    </row>
    <row r="161" spans="16:56" x14ac:dyDescent="0.25">
      <c r="P161" s="5" t="s">
        <v>469</v>
      </c>
      <c r="Q161" s="13" t="s">
        <v>47</v>
      </c>
      <c r="R161" s="13" t="s">
        <v>47</v>
      </c>
      <c r="S161" s="13" t="s">
        <v>47</v>
      </c>
      <c r="T161" s="13" t="s">
        <v>47</v>
      </c>
      <c r="U161" s="20">
        <v>433</v>
      </c>
      <c r="V161" s="20">
        <v>37</v>
      </c>
      <c r="W161" s="20">
        <v>20</v>
      </c>
      <c r="X161" s="20">
        <v>11</v>
      </c>
      <c r="Y161" s="20">
        <v>2</v>
      </c>
      <c r="Z161" s="20">
        <v>2</v>
      </c>
      <c r="AE161" s="5" t="s">
        <v>469</v>
      </c>
      <c r="AF161" s="13" t="s">
        <v>47</v>
      </c>
      <c r="AG161" s="13" t="s">
        <v>47</v>
      </c>
      <c r="AH161" s="13" t="s">
        <v>47</v>
      </c>
      <c r="AI161" s="13" t="s">
        <v>47</v>
      </c>
      <c r="AJ161" s="20">
        <v>8731</v>
      </c>
      <c r="AK161" s="20">
        <v>1819</v>
      </c>
      <c r="AL161" s="20">
        <v>754</v>
      </c>
      <c r="AM161" s="20">
        <v>351</v>
      </c>
      <c r="AN161" s="20">
        <v>186</v>
      </c>
      <c r="AO161" s="20">
        <v>105</v>
      </c>
      <c r="AT161" s="5" t="s">
        <v>469</v>
      </c>
      <c r="AU161" s="13" t="s">
        <v>47</v>
      </c>
      <c r="AV161" s="13" t="s">
        <v>47</v>
      </c>
      <c r="AW161" s="13" t="s">
        <v>47</v>
      </c>
      <c r="AX161" s="13" t="s">
        <v>47</v>
      </c>
      <c r="AY161" s="20">
        <v>31</v>
      </c>
      <c r="AZ161" s="20">
        <v>9</v>
      </c>
      <c r="BA161" s="20">
        <v>5</v>
      </c>
      <c r="BB161" s="20">
        <v>5</v>
      </c>
      <c r="BC161" s="20">
        <v>4</v>
      </c>
      <c r="BD161" s="20">
        <v>5</v>
      </c>
    </row>
    <row r="162" spans="16:56" x14ac:dyDescent="0.25">
      <c r="P162" s="5" t="s">
        <v>470</v>
      </c>
      <c r="Q162" s="13" t="s">
        <v>47</v>
      </c>
      <c r="R162" s="13" t="s">
        <v>47</v>
      </c>
      <c r="S162" s="13" t="s">
        <v>47</v>
      </c>
      <c r="T162" s="13" t="s">
        <v>47</v>
      </c>
      <c r="U162" s="13" t="s">
        <v>47</v>
      </c>
      <c r="V162" s="20">
        <v>581</v>
      </c>
      <c r="W162" s="20">
        <v>43</v>
      </c>
      <c r="X162" s="20">
        <v>19</v>
      </c>
      <c r="Y162" s="20">
        <v>11</v>
      </c>
      <c r="Z162" s="20">
        <v>7</v>
      </c>
      <c r="AE162" s="5" t="s">
        <v>470</v>
      </c>
      <c r="AF162" s="13" t="s">
        <v>47</v>
      </c>
      <c r="AG162" s="13" t="s">
        <v>47</v>
      </c>
      <c r="AH162" s="13" t="s">
        <v>47</v>
      </c>
      <c r="AI162" s="13" t="s">
        <v>47</v>
      </c>
      <c r="AJ162" s="13" t="s">
        <v>47</v>
      </c>
      <c r="AK162" s="20">
        <v>9176</v>
      </c>
      <c r="AL162" s="20">
        <v>2062</v>
      </c>
      <c r="AM162" s="20">
        <v>910</v>
      </c>
      <c r="AN162" s="20">
        <v>428</v>
      </c>
      <c r="AO162" s="20">
        <v>205</v>
      </c>
      <c r="AT162" s="5" t="s">
        <v>470</v>
      </c>
      <c r="AU162" s="13" t="s">
        <v>47</v>
      </c>
      <c r="AV162" s="13" t="s">
        <v>47</v>
      </c>
      <c r="AW162" s="13" t="s">
        <v>47</v>
      </c>
      <c r="AX162" s="13" t="s">
        <v>47</v>
      </c>
      <c r="AY162" s="13" t="s">
        <v>47</v>
      </c>
      <c r="AZ162" s="20">
        <v>24</v>
      </c>
      <c r="BA162" s="20">
        <v>12</v>
      </c>
      <c r="BB162" s="20">
        <v>5</v>
      </c>
      <c r="BC162" s="20">
        <v>3</v>
      </c>
      <c r="BD162" s="20">
        <v>3</v>
      </c>
    </row>
    <row r="163" spans="16:56" x14ac:dyDescent="0.25">
      <c r="P163" s="5" t="s">
        <v>471</v>
      </c>
      <c r="Q163" s="13" t="s">
        <v>47</v>
      </c>
      <c r="R163" s="13" t="s">
        <v>47</v>
      </c>
      <c r="S163" s="13" t="s">
        <v>47</v>
      </c>
      <c r="T163" s="13" t="s">
        <v>47</v>
      </c>
      <c r="U163" s="13" t="s">
        <v>47</v>
      </c>
      <c r="V163" s="13" t="s">
        <v>47</v>
      </c>
      <c r="W163" s="20">
        <v>605</v>
      </c>
      <c r="X163" s="20">
        <v>41</v>
      </c>
      <c r="Y163" s="20">
        <v>25</v>
      </c>
      <c r="Z163" s="20">
        <v>15</v>
      </c>
      <c r="AE163" s="5" t="s">
        <v>471</v>
      </c>
      <c r="AF163" s="13" t="s">
        <v>47</v>
      </c>
      <c r="AG163" s="13" t="s">
        <v>47</v>
      </c>
      <c r="AH163" s="13" t="s">
        <v>47</v>
      </c>
      <c r="AI163" s="13" t="s">
        <v>47</v>
      </c>
      <c r="AJ163" s="13" t="s">
        <v>47</v>
      </c>
      <c r="AK163" s="13" t="s">
        <v>47</v>
      </c>
      <c r="AL163" s="20">
        <v>9055</v>
      </c>
      <c r="AM163" s="20">
        <v>2035</v>
      </c>
      <c r="AN163" s="20">
        <v>956</v>
      </c>
      <c r="AO163" s="20">
        <v>421</v>
      </c>
      <c r="AT163" s="5" t="s">
        <v>471</v>
      </c>
      <c r="AU163" s="13" t="s">
        <v>47</v>
      </c>
      <c r="AV163" s="13" t="s">
        <v>47</v>
      </c>
      <c r="AW163" s="13" t="s">
        <v>47</v>
      </c>
      <c r="AX163" s="13" t="s">
        <v>47</v>
      </c>
      <c r="AY163" s="13" t="s">
        <v>47</v>
      </c>
      <c r="AZ163" s="13" t="s">
        <v>47</v>
      </c>
      <c r="BA163" s="20">
        <v>8</v>
      </c>
      <c r="BB163" s="20">
        <v>5</v>
      </c>
      <c r="BC163" s="20">
        <v>2</v>
      </c>
      <c r="BD163" s="20">
        <v>3</v>
      </c>
    </row>
    <row r="164" spans="16:56" x14ac:dyDescent="0.25">
      <c r="P164" s="5" t="s">
        <v>472</v>
      </c>
      <c r="Q164" s="13" t="s">
        <v>47</v>
      </c>
      <c r="R164" s="13" t="s">
        <v>47</v>
      </c>
      <c r="S164" s="13" t="s">
        <v>47</v>
      </c>
      <c r="T164" s="13" t="s">
        <v>47</v>
      </c>
      <c r="U164" s="13" t="s">
        <v>47</v>
      </c>
      <c r="V164" s="13" t="s">
        <v>47</v>
      </c>
      <c r="W164" s="13" t="s">
        <v>47</v>
      </c>
      <c r="X164" s="20">
        <v>950</v>
      </c>
      <c r="Y164" s="20">
        <v>47</v>
      </c>
      <c r="Z164" s="20">
        <v>22</v>
      </c>
      <c r="AE164" s="5" t="s">
        <v>472</v>
      </c>
      <c r="AF164" s="13" t="s">
        <v>47</v>
      </c>
      <c r="AG164" s="13" t="s">
        <v>47</v>
      </c>
      <c r="AH164" s="13" t="s">
        <v>47</v>
      </c>
      <c r="AI164" s="13" t="s">
        <v>47</v>
      </c>
      <c r="AJ164" s="13" t="s">
        <v>47</v>
      </c>
      <c r="AK164" s="13" t="s">
        <v>47</v>
      </c>
      <c r="AL164" s="13" t="s">
        <v>47</v>
      </c>
      <c r="AM164" s="20">
        <v>9296</v>
      </c>
      <c r="AN164" s="20">
        <v>2085</v>
      </c>
      <c r="AO164" s="20">
        <v>855</v>
      </c>
      <c r="AT164" s="5" t="s">
        <v>472</v>
      </c>
      <c r="AU164" s="13" t="s">
        <v>47</v>
      </c>
      <c r="AV164" s="13" t="s">
        <v>47</v>
      </c>
      <c r="AW164" s="13" t="s">
        <v>47</v>
      </c>
      <c r="AX164" s="13" t="s">
        <v>47</v>
      </c>
      <c r="AY164" s="13" t="s">
        <v>47</v>
      </c>
      <c r="AZ164" s="13" t="s">
        <v>47</v>
      </c>
      <c r="BA164" s="13" t="s">
        <v>47</v>
      </c>
      <c r="BB164" s="20">
        <v>11</v>
      </c>
      <c r="BC164" s="20">
        <v>4</v>
      </c>
      <c r="BD164" s="20">
        <v>2</v>
      </c>
    </row>
    <row r="165" spans="16:56" x14ac:dyDescent="0.25">
      <c r="P165" s="5" t="s">
        <v>473</v>
      </c>
      <c r="Q165" s="13" t="s">
        <v>47</v>
      </c>
      <c r="R165" s="13" t="s">
        <v>47</v>
      </c>
      <c r="S165" s="13" t="s">
        <v>47</v>
      </c>
      <c r="T165" s="13" t="s">
        <v>47</v>
      </c>
      <c r="U165" s="13" t="s">
        <v>47</v>
      </c>
      <c r="V165" s="13" t="s">
        <v>47</v>
      </c>
      <c r="W165" s="13" t="s">
        <v>47</v>
      </c>
      <c r="X165" s="13" t="s">
        <v>47</v>
      </c>
      <c r="Y165" s="20">
        <v>1028</v>
      </c>
      <c r="Z165" s="20">
        <v>71</v>
      </c>
      <c r="AE165" s="5" t="s">
        <v>473</v>
      </c>
      <c r="AF165" s="13" t="s">
        <v>47</v>
      </c>
      <c r="AG165" s="13" t="s">
        <v>47</v>
      </c>
      <c r="AH165" s="13" t="s">
        <v>47</v>
      </c>
      <c r="AI165" s="13" t="s">
        <v>47</v>
      </c>
      <c r="AJ165" s="13" t="s">
        <v>47</v>
      </c>
      <c r="AK165" s="13" t="s">
        <v>47</v>
      </c>
      <c r="AL165" s="13" t="s">
        <v>47</v>
      </c>
      <c r="AM165" s="13" t="s">
        <v>47</v>
      </c>
      <c r="AN165" s="20">
        <v>9072</v>
      </c>
      <c r="AO165" s="20">
        <v>1861</v>
      </c>
      <c r="AT165" s="5" t="s">
        <v>473</v>
      </c>
      <c r="AU165" s="13" t="s">
        <v>47</v>
      </c>
      <c r="AV165" s="13" t="s">
        <v>47</v>
      </c>
      <c r="AW165" s="13" t="s">
        <v>47</v>
      </c>
      <c r="AX165" s="13" t="s">
        <v>47</v>
      </c>
      <c r="AY165" s="13" t="s">
        <v>47</v>
      </c>
      <c r="AZ165" s="13" t="s">
        <v>47</v>
      </c>
      <c r="BA165" s="13" t="s">
        <v>47</v>
      </c>
      <c r="BB165" s="13" t="s">
        <v>47</v>
      </c>
      <c r="BC165" s="20">
        <v>4</v>
      </c>
      <c r="BD165" s="20">
        <v>2</v>
      </c>
    </row>
    <row r="166" spans="16:56" x14ac:dyDescent="0.25">
      <c r="P166" s="8" t="s">
        <v>474</v>
      </c>
      <c r="Q166" s="12" t="s">
        <v>47</v>
      </c>
      <c r="R166" s="12" t="s">
        <v>47</v>
      </c>
      <c r="S166" s="12" t="s">
        <v>47</v>
      </c>
      <c r="T166" s="12" t="s">
        <v>47</v>
      </c>
      <c r="U166" s="12" t="s">
        <v>47</v>
      </c>
      <c r="V166" s="12" t="s">
        <v>47</v>
      </c>
      <c r="W166" s="12" t="s">
        <v>47</v>
      </c>
      <c r="X166" s="12" t="s">
        <v>47</v>
      </c>
      <c r="Y166" s="12" t="s">
        <v>47</v>
      </c>
      <c r="Z166" s="21">
        <v>1256</v>
      </c>
      <c r="AE166" s="8" t="s">
        <v>474</v>
      </c>
      <c r="AF166" s="12" t="s">
        <v>47</v>
      </c>
      <c r="AG166" s="12" t="s">
        <v>47</v>
      </c>
      <c r="AH166" s="12" t="s">
        <v>47</v>
      </c>
      <c r="AI166" s="12" t="s">
        <v>47</v>
      </c>
      <c r="AJ166" s="12" t="s">
        <v>47</v>
      </c>
      <c r="AK166" s="12" t="s">
        <v>47</v>
      </c>
      <c r="AL166" s="12" t="s">
        <v>47</v>
      </c>
      <c r="AM166" s="12" t="s">
        <v>47</v>
      </c>
      <c r="AN166" s="12" t="s">
        <v>47</v>
      </c>
      <c r="AO166" s="21">
        <v>9985</v>
      </c>
      <c r="AT166" s="8" t="s">
        <v>474</v>
      </c>
      <c r="AU166" s="12" t="s">
        <v>47</v>
      </c>
      <c r="AV166" s="12" t="s">
        <v>47</v>
      </c>
      <c r="AW166" s="12" t="s">
        <v>47</v>
      </c>
      <c r="AX166" s="12" t="s">
        <v>47</v>
      </c>
      <c r="AY166" s="12" t="s">
        <v>47</v>
      </c>
      <c r="AZ166" s="12" t="s">
        <v>47</v>
      </c>
      <c r="BA166" s="12" t="s">
        <v>47</v>
      </c>
      <c r="BB166" s="12" t="s">
        <v>47</v>
      </c>
      <c r="BC166" s="12" t="s">
        <v>47</v>
      </c>
      <c r="BD166" s="21">
        <v>10</v>
      </c>
    </row>
    <row r="168" spans="16:56" ht="21" x14ac:dyDescent="0.35">
      <c r="P168" s="16"/>
      <c r="Q168" s="16"/>
      <c r="R168" s="375" t="s">
        <v>71</v>
      </c>
      <c r="S168" s="375"/>
      <c r="T168" s="375"/>
      <c r="U168" s="375"/>
      <c r="V168" s="375"/>
      <c r="W168" s="375"/>
      <c r="X168" s="375"/>
      <c r="Y168" s="375"/>
      <c r="Z168" s="375"/>
      <c r="AE168" s="16"/>
      <c r="AF168" s="16"/>
      <c r="AG168" s="375" t="s">
        <v>71</v>
      </c>
      <c r="AH168" s="375"/>
      <c r="AI168" s="375"/>
      <c r="AJ168" s="375"/>
      <c r="AK168" s="375"/>
      <c r="AL168" s="375"/>
      <c r="AM168" s="375"/>
      <c r="AN168" s="375"/>
      <c r="AO168" s="375"/>
      <c r="AT168" s="16"/>
      <c r="AU168" s="16"/>
      <c r="AV168" s="375" t="s">
        <v>71</v>
      </c>
      <c r="AW168" s="375"/>
      <c r="AX168" s="375"/>
      <c r="AY168" s="375"/>
      <c r="AZ168" s="375"/>
      <c r="BA168" s="375"/>
      <c r="BB168" s="375"/>
      <c r="BC168" s="375"/>
      <c r="BD168" s="375"/>
    </row>
    <row r="170" spans="16:56" x14ac:dyDescent="0.25">
      <c r="P170" s="22"/>
      <c r="Q170" s="397" t="s">
        <v>74</v>
      </c>
      <c r="R170" s="398"/>
      <c r="S170" s="398"/>
      <c r="T170" s="398"/>
      <c r="U170" s="398"/>
      <c r="V170" s="398"/>
      <c r="W170" s="398"/>
      <c r="X170" s="398"/>
      <c r="Y170" s="398"/>
      <c r="Z170" s="399"/>
      <c r="AE170" s="22"/>
      <c r="AF170" s="397" t="s">
        <v>74</v>
      </c>
      <c r="AG170" s="398"/>
      <c r="AH170" s="398"/>
      <c r="AI170" s="398"/>
      <c r="AJ170" s="398"/>
      <c r="AK170" s="398"/>
      <c r="AL170" s="398"/>
      <c r="AM170" s="398"/>
      <c r="AN170" s="398"/>
      <c r="AO170" s="399"/>
      <c r="AT170" s="22"/>
      <c r="AU170" s="397" t="s">
        <v>74</v>
      </c>
      <c r="AV170" s="398"/>
      <c r="AW170" s="398"/>
      <c r="AX170" s="398"/>
      <c r="AY170" s="398"/>
      <c r="AZ170" s="398"/>
      <c r="BA170" s="398"/>
      <c r="BB170" s="398"/>
      <c r="BC170" s="398"/>
      <c r="BD170" s="399"/>
    </row>
    <row r="171" spans="16:56" x14ac:dyDescent="0.25">
      <c r="P171" s="9"/>
      <c r="Q171" s="400"/>
      <c r="R171" s="401"/>
      <c r="S171" s="401"/>
      <c r="T171" s="401"/>
      <c r="U171" s="401"/>
      <c r="V171" s="401"/>
      <c r="W171" s="401"/>
      <c r="X171" s="401"/>
      <c r="Y171" s="401"/>
      <c r="Z171" s="402"/>
      <c r="AE171" s="9"/>
      <c r="AF171" s="400"/>
      <c r="AG171" s="401"/>
      <c r="AH171" s="401"/>
      <c r="AI171" s="401"/>
      <c r="AJ171" s="401"/>
      <c r="AK171" s="401"/>
      <c r="AL171" s="401"/>
      <c r="AM171" s="401"/>
      <c r="AN171" s="401"/>
      <c r="AO171" s="402"/>
      <c r="AT171" s="9"/>
      <c r="AU171" s="400"/>
      <c r="AV171" s="401"/>
      <c r="AW171" s="401"/>
      <c r="AX171" s="401"/>
      <c r="AY171" s="401"/>
      <c r="AZ171" s="401"/>
      <c r="BA171" s="401"/>
      <c r="BB171" s="401"/>
      <c r="BC171" s="401"/>
      <c r="BD171" s="402"/>
    </row>
    <row r="172" spans="16:56" x14ac:dyDescent="0.25">
      <c r="P172" s="9" t="s">
        <v>9</v>
      </c>
      <c r="Q172" s="17"/>
      <c r="R172" s="17"/>
      <c r="S172" s="17"/>
      <c r="T172" s="17"/>
      <c r="U172" s="17"/>
      <c r="V172" s="17"/>
      <c r="W172" s="17"/>
      <c r="X172" s="17"/>
      <c r="Y172" s="17"/>
      <c r="Z172" s="17"/>
      <c r="AE172" s="9" t="s">
        <v>9</v>
      </c>
      <c r="AF172" s="17"/>
      <c r="AG172" s="17"/>
      <c r="AH172" s="17"/>
      <c r="AI172" s="17"/>
      <c r="AJ172" s="17"/>
      <c r="AK172" s="17"/>
      <c r="AL172" s="17"/>
      <c r="AM172" s="17"/>
      <c r="AN172" s="17"/>
      <c r="AO172" s="17"/>
      <c r="AT172" s="9" t="s">
        <v>9</v>
      </c>
      <c r="AU172" s="17"/>
      <c r="AV172" s="17"/>
      <c r="AW172" s="17"/>
      <c r="AX172" s="17"/>
      <c r="AY172" s="17"/>
      <c r="AZ172" s="17"/>
      <c r="BA172" s="17"/>
      <c r="BB172" s="17"/>
      <c r="BC172" s="17"/>
      <c r="BD172" s="17"/>
    </row>
    <row r="173" spans="16:56" x14ac:dyDescent="0.25">
      <c r="P173" s="38" t="s">
        <v>49</v>
      </c>
      <c r="Q173" s="9">
        <v>2014</v>
      </c>
      <c r="R173" s="9">
        <v>2015</v>
      </c>
      <c r="S173" s="9">
        <v>2016</v>
      </c>
      <c r="T173" s="9">
        <v>2017</v>
      </c>
      <c r="U173" s="9">
        <v>2018</v>
      </c>
      <c r="V173" s="9">
        <v>2019</v>
      </c>
      <c r="W173" s="9">
        <v>2020</v>
      </c>
      <c r="X173" s="9">
        <v>2021</v>
      </c>
      <c r="Y173" s="9">
        <v>2022</v>
      </c>
      <c r="Z173" s="9">
        <v>2023</v>
      </c>
      <c r="AE173" s="38" t="s">
        <v>49</v>
      </c>
      <c r="AF173" s="9">
        <v>2014</v>
      </c>
      <c r="AG173" s="9">
        <v>2015</v>
      </c>
      <c r="AH173" s="9">
        <v>2016</v>
      </c>
      <c r="AI173" s="9">
        <v>2017</v>
      </c>
      <c r="AJ173" s="9">
        <v>2018</v>
      </c>
      <c r="AK173" s="9">
        <v>2019</v>
      </c>
      <c r="AL173" s="9">
        <v>2020</v>
      </c>
      <c r="AM173" s="9">
        <v>2021</v>
      </c>
      <c r="AN173" s="9">
        <v>2022</v>
      </c>
      <c r="AO173" s="9">
        <v>2023</v>
      </c>
      <c r="AT173" s="38" t="s">
        <v>49</v>
      </c>
      <c r="AU173" s="9">
        <v>2014</v>
      </c>
      <c r="AV173" s="9">
        <v>2015</v>
      </c>
      <c r="AW173" s="9">
        <v>2016</v>
      </c>
      <c r="AX173" s="9">
        <v>2017</v>
      </c>
      <c r="AY173" s="9">
        <v>2018</v>
      </c>
      <c r="AZ173" s="9">
        <v>2019</v>
      </c>
      <c r="BA173" s="9">
        <v>2020</v>
      </c>
      <c r="BB173" s="9">
        <v>2021</v>
      </c>
      <c r="BC173" s="9">
        <v>2022</v>
      </c>
      <c r="BD173" s="9">
        <v>2023</v>
      </c>
    </row>
    <row r="174" spans="16:56" x14ac:dyDescent="0.25">
      <c r="P174" s="38"/>
      <c r="Q174" s="3"/>
      <c r="R174" s="3"/>
      <c r="S174" s="3"/>
      <c r="T174" s="3"/>
      <c r="U174" s="3"/>
      <c r="V174" s="3"/>
      <c r="W174" s="3"/>
      <c r="X174" s="3"/>
      <c r="Y174" s="3"/>
      <c r="Z174" s="3"/>
      <c r="AE174" s="38"/>
      <c r="AF174" s="3"/>
      <c r="AG174" s="3"/>
      <c r="AH174" s="3"/>
      <c r="AI174" s="3"/>
      <c r="AJ174" s="3"/>
      <c r="AK174" s="3"/>
      <c r="AL174" s="3"/>
      <c r="AM174" s="3"/>
      <c r="AN174" s="3"/>
      <c r="AO174" s="3"/>
      <c r="AT174" s="38"/>
      <c r="AU174" s="3"/>
      <c r="AV174" s="3"/>
      <c r="AW174" s="3"/>
      <c r="AX174" s="3"/>
      <c r="AY174" s="3"/>
      <c r="AZ174" s="3"/>
      <c r="BA174" s="3"/>
      <c r="BB174" s="3"/>
      <c r="BC174" s="3"/>
      <c r="BD174" s="3"/>
    </row>
    <row r="175" spans="16:56" x14ac:dyDescent="0.25">
      <c r="P175" s="7" t="s">
        <v>50</v>
      </c>
      <c r="Q175" s="18">
        <v>1</v>
      </c>
      <c r="R175" s="18">
        <v>2</v>
      </c>
      <c r="S175" s="18">
        <v>3</v>
      </c>
      <c r="T175" s="18">
        <v>4</v>
      </c>
      <c r="U175" s="18">
        <v>5</v>
      </c>
      <c r="V175" s="18">
        <v>6</v>
      </c>
      <c r="W175" s="18">
        <v>7</v>
      </c>
      <c r="X175" s="18">
        <v>8</v>
      </c>
      <c r="Y175" s="18">
        <v>9</v>
      </c>
      <c r="Z175" s="18">
        <v>10</v>
      </c>
      <c r="AE175" s="7" t="s">
        <v>50</v>
      </c>
      <c r="AF175" s="18">
        <v>1</v>
      </c>
      <c r="AG175" s="18">
        <v>2</v>
      </c>
      <c r="AH175" s="18">
        <v>3</v>
      </c>
      <c r="AI175" s="18">
        <v>4</v>
      </c>
      <c r="AJ175" s="18">
        <v>5</v>
      </c>
      <c r="AK175" s="18">
        <v>6</v>
      </c>
      <c r="AL175" s="18">
        <v>7</v>
      </c>
      <c r="AM175" s="18">
        <v>8</v>
      </c>
      <c r="AN175" s="18">
        <v>9</v>
      </c>
      <c r="AO175" s="18">
        <v>10</v>
      </c>
      <c r="AT175" s="7" t="s">
        <v>50</v>
      </c>
      <c r="AU175" s="18">
        <v>1</v>
      </c>
      <c r="AV175" s="18">
        <v>2</v>
      </c>
      <c r="AW175" s="18">
        <v>3</v>
      </c>
      <c r="AX175" s="18">
        <v>4</v>
      </c>
      <c r="AY175" s="18">
        <v>5</v>
      </c>
      <c r="AZ175" s="18">
        <v>6</v>
      </c>
      <c r="BA175" s="18">
        <v>7</v>
      </c>
      <c r="BB175" s="18">
        <v>8</v>
      </c>
      <c r="BC175" s="18">
        <v>9</v>
      </c>
      <c r="BD175" s="18">
        <v>10</v>
      </c>
    </row>
    <row r="176" spans="16:56" x14ac:dyDescent="0.25">
      <c r="P176" s="4" t="s">
        <v>121</v>
      </c>
      <c r="Q176" s="19">
        <v>234</v>
      </c>
      <c r="R176" s="19">
        <v>19</v>
      </c>
      <c r="S176" s="19">
        <v>9</v>
      </c>
      <c r="T176" s="19">
        <v>1</v>
      </c>
      <c r="U176" s="19">
        <v>2</v>
      </c>
      <c r="V176" s="19">
        <v>1</v>
      </c>
      <c r="W176" s="19">
        <v>0</v>
      </c>
      <c r="X176" s="19">
        <v>0</v>
      </c>
      <c r="Y176" s="19">
        <v>0</v>
      </c>
      <c r="Z176" s="19">
        <v>0</v>
      </c>
      <c r="AE176" s="4" t="s">
        <v>121</v>
      </c>
      <c r="AF176" s="19">
        <v>3432</v>
      </c>
      <c r="AG176" s="19">
        <v>518</v>
      </c>
      <c r="AH176" s="19">
        <v>183</v>
      </c>
      <c r="AI176" s="19">
        <v>39</v>
      </c>
      <c r="AJ176" s="19">
        <v>38</v>
      </c>
      <c r="AK176" s="19">
        <v>3</v>
      </c>
      <c r="AL176" s="19">
        <v>1</v>
      </c>
      <c r="AM176" s="19">
        <v>65</v>
      </c>
      <c r="AN176" s="19">
        <v>3</v>
      </c>
      <c r="AO176" s="19">
        <v>0</v>
      </c>
      <c r="AT176" s="4" t="s">
        <v>121</v>
      </c>
      <c r="AU176" s="19">
        <v>5</v>
      </c>
      <c r="AV176" s="19">
        <v>2</v>
      </c>
      <c r="AW176" s="19">
        <v>1</v>
      </c>
      <c r="AX176" s="19">
        <v>0</v>
      </c>
      <c r="AY176" s="19">
        <v>0</v>
      </c>
      <c r="AZ176" s="19">
        <v>0</v>
      </c>
      <c r="BA176" s="19">
        <v>0</v>
      </c>
      <c r="BB176" s="19">
        <v>0</v>
      </c>
      <c r="BC176" s="19">
        <v>0</v>
      </c>
      <c r="BD176" s="19">
        <v>0</v>
      </c>
    </row>
    <row r="177" spans="16:56" x14ac:dyDescent="0.25">
      <c r="P177" s="5" t="s">
        <v>465</v>
      </c>
      <c r="Q177" s="20">
        <v>4876</v>
      </c>
      <c r="R177" s="20">
        <v>5267</v>
      </c>
      <c r="S177" s="20">
        <v>5287</v>
      </c>
      <c r="T177" s="20">
        <v>5297</v>
      </c>
      <c r="U177" s="20">
        <v>5306</v>
      </c>
      <c r="V177" s="20">
        <v>5312</v>
      </c>
      <c r="W177" s="20">
        <v>5312</v>
      </c>
      <c r="X177" s="20">
        <v>5312</v>
      </c>
      <c r="Y177" s="20">
        <v>5312</v>
      </c>
      <c r="Z177" s="20">
        <v>5312</v>
      </c>
      <c r="AE177" s="5" t="s">
        <v>465</v>
      </c>
      <c r="AF177" s="20">
        <v>36403</v>
      </c>
      <c r="AG177" s="20">
        <v>39766</v>
      </c>
      <c r="AH177" s="20">
        <v>40126</v>
      </c>
      <c r="AI177" s="20">
        <v>40214</v>
      </c>
      <c r="AJ177" s="20">
        <v>40256</v>
      </c>
      <c r="AK177" s="20">
        <v>40262</v>
      </c>
      <c r="AL177" s="20">
        <v>40265</v>
      </c>
      <c r="AM177" s="20">
        <v>40265</v>
      </c>
      <c r="AN177" s="20">
        <v>40265</v>
      </c>
      <c r="AO177" s="20">
        <v>40267</v>
      </c>
      <c r="AT177" s="5" t="s">
        <v>465</v>
      </c>
      <c r="AU177" s="20">
        <v>160</v>
      </c>
      <c r="AV177" s="20">
        <v>185</v>
      </c>
      <c r="AW177" s="20">
        <v>187</v>
      </c>
      <c r="AX177" s="20">
        <v>187</v>
      </c>
      <c r="AY177" s="20">
        <v>187</v>
      </c>
      <c r="AZ177" s="20">
        <v>187</v>
      </c>
      <c r="BA177" s="20">
        <v>187</v>
      </c>
      <c r="BB177" s="20">
        <v>187</v>
      </c>
      <c r="BC177" s="20">
        <v>187</v>
      </c>
      <c r="BD177" s="20">
        <v>187</v>
      </c>
    </row>
    <row r="178" spans="16:56" x14ac:dyDescent="0.25">
      <c r="P178" s="5" t="s">
        <v>466</v>
      </c>
      <c r="Q178" s="13" t="s">
        <v>47</v>
      </c>
      <c r="R178" s="20">
        <v>5822</v>
      </c>
      <c r="S178" s="20">
        <v>6343</v>
      </c>
      <c r="T178" s="20">
        <v>6377</v>
      </c>
      <c r="U178" s="20">
        <v>6389</v>
      </c>
      <c r="V178" s="20">
        <v>6392</v>
      </c>
      <c r="W178" s="20">
        <v>6395</v>
      </c>
      <c r="X178" s="20">
        <v>6396</v>
      </c>
      <c r="Y178" s="20">
        <v>6396</v>
      </c>
      <c r="Z178" s="20">
        <v>6397</v>
      </c>
      <c r="AE178" s="5" t="s">
        <v>466</v>
      </c>
      <c r="AF178" s="13" t="s">
        <v>47</v>
      </c>
      <c r="AG178" s="20">
        <v>36150</v>
      </c>
      <c r="AH178" s="20">
        <v>39690</v>
      </c>
      <c r="AI178" s="20">
        <v>40018</v>
      </c>
      <c r="AJ178" s="20">
        <v>40130</v>
      </c>
      <c r="AK178" s="20">
        <v>40151</v>
      </c>
      <c r="AL178" s="20">
        <v>40161</v>
      </c>
      <c r="AM178" s="20">
        <v>40163</v>
      </c>
      <c r="AN178" s="20">
        <v>40743</v>
      </c>
      <c r="AO178" s="20">
        <v>40164</v>
      </c>
      <c r="AT178" s="5" t="s">
        <v>466</v>
      </c>
      <c r="AU178" s="13" t="s">
        <v>47</v>
      </c>
      <c r="AV178" s="20">
        <v>205</v>
      </c>
      <c r="AW178" s="20">
        <v>240</v>
      </c>
      <c r="AX178" s="20">
        <v>245</v>
      </c>
      <c r="AY178" s="20">
        <v>248</v>
      </c>
      <c r="AZ178" s="20">
        <v>248</v>
      </c>
      <c r="BA178" s="20">
        <v>248</v>
      </c>
      <c r="BB178" s="20">
        <v>248</v>
      </c>
      <c r="BC178" s="20">
        <v>248</v>
      </c>
      <c r="BD178" s="20">
        <v>248</v>
      </c>
    </row>
    <row r="179" spans="16:56" x14ac:dyDescent="0.25">
      <c r="P179" s="5" t="s">
        <v>467</v>
      </c>
      <c r="Q179" s="13" t="s">
        <v>47</v>
      </c>
      <c r="R179" s="13" t="s">
        <v>47</v>
      </c>
      <c r="S179" s="20">
        <v>5745</v>
      </c>
      <c r="T179" s="20">
        <v>6151</v>
      </c>
      <c r="U179" s="20">
        <v>6181</v>
      </c>
      <c r="V179" s="20">
        <v>6191</v>
      </c>
      <c r="W179" s="20">
        <v>6191</v>
      </c>
      <c r="X179" s="20">
        <v>6193</v>
      </c>
      <c r="Y179" s="20">
        <v>6194</v>
      </c>
      <c r="Z179" s="20">
        <v>6194</v>
      </c>
      <c r="AE179" s="5" t="s">
        <v>467</v>
      </c>
      <c r="AF179" s="13" t="s">
        <v>47</v>
      </c>
      <c r="AG179" s="13" t="s">
        <v>47</v>
      </c>
      <c r="AH179" s="20">
        <v>38567</v>
      </c>
      <c r="AI179" s="20">
        <v>41832</v>
      </c>
      <c r="AJ179" s="20">
        <v>42159</v>
      </c>
      <c r="AK179" s="20">
        <v>42258</v>
      </c>
      <c r="AL179" s="20">
        <v>42284</v>
      </c>
      <c r="AM179" s="20">
        <v>42289</v>
      </c>
      <c r="AN179" s="20">
        <v>42073</v>
      </c>
      <c r="AO179" s="20">
        <v>42293</v>
      </c>
      <c r="AT179" s="5" t="s">
        <v>467</v>
      </c>
      <c r="AU179" s="13" t="s">
        <v>47</v>
      </c>
      <c r="AV179" s="13" t="s">
        <v>47</v>
      </c>
      <c r="AW179" s="20">
        <v>111</v>
      </c>
      <c r="AX179" s="20">
        <v>125</v>
      </c>
      <c r="AY179" s="20">
        <v>127</v>
      </c>
      <c r="AZ179" s="20">
        <v>128</v>
      </c>
      <c r="BA179" s="20">
        <v>128</v>
      </c>
      <c r="BB179" s="20">
        <v>128</v>
      </c>
      <c r="BC179" s="20">
        <v>128</v>
      </c>
      <c r="BD179" s="20">
        <v>128</v>
      </c>
    </row>
    <row r="180" spans="16:56" x14ac:dyDescent="0.25">
      <c r="P180" s="5" t="s">
        <v>468</v>
      </c>
      <c r="Q180" s="13" t="s">
        <v>47</v>
      </c>
      <c r="R180" s="13" t="s">
        <v>47</v>
      </c>
      <c r="S180" s="13" t="s">
        <v>47</v>
      </c>
      <c r="T180" s="20">
        <v>7846</v>
      </c>
      <c r="U180" s="20">
        <v>8433</v>
      </c>
      <c r="V180" s="20">
        <v>8481</v>
      </c>
      <c r="W180" s="20">
        <v>8492</v>
      </c>
      <c r="X180" s="20">
        <v>8496</v>
      </c>
      <c r="Y180" s="20">
        <v>8498</v>
      </c>
      <c r="Z180" s="20">
        <v>8500</v>
      </c>
      <c r="AE180" s="5" t="s">
        <v>468</v>
      </c>
      <c r="AF180" s="13" t="s">
        <v>47</v>
      </c>
      <c r="AG180" s="13" t="s">
        <v>47</v>
      </c>
      <c r="AH180" s="13" t="s">
        <v>47</v>
      </c>
      <c r="AI180" s="20">
        <v>39930</v>
      </c>
      <c r="AJ180" s="20">
        <v>42616</v>
      </c>
      <c r="AK180" s="20">
        <v>43570</v>
      </c>
      <c r="AL180" s="20">
        <v>43654</v>
      </c>
      <c r="AM180" s="20">
        <v>43680</v>
      </c>
      <c r="AN180" s="20">
        <v>43190</v>
      </c>
      <c r="AO180" s="20">
        <v>43699</v>
      </c>
      <c r="AT180" s="5" t="s">
        <v>468</v>
      </c>
      <c r="AU180" s="13" t="s">
        <v>47</v>
      </c>
      <c r="AV180" s="13" t="s">
        <v>47</v>
      </c>
      <c r="AW180" s="13" t="s">
        <v>47</v>
      </c>
      <c r="AX180" s="20">
        <v>107</v>
      </c>
      <c r="AY180" s="20">
        <v>121</v>
      </c>
      <c r="AZ180" s="20">
        <v>123</v>
      </c>
      <c r="BA180" s="20">
        <v>123</v>
      </c>
      <c r="BB180" s="20">
        <v>123</v>
      </c>
      <c r="BC180" s="20">
        <v>124</v>
      </c>
      <c r="BD180" s="20">
        <v>124</v>
      </c>
    </row>
    <row r="181" spans="16:56" x14ac:dyDescent="0.25">
      <c r="P181" s="5" t="s">
        <v>469</v>
      </c>
      <c r="Q181" s="13" t="s">
        <v>47</v>
      </c>
      <c r="R181" s="13" t="s">
        <v>47</v>
      </c>
      <c r="S181" s="13" t="s">
        <v>47</v>
      </c>
      <c r="T181" s="13" t="s">
        <v>47</v>
      </c>
      <c r="U181" s="20">
        <v>8135</v>
      </c>
      <c r="V181" s="20">
        <v>8759</v>
      </c>
      <c r="W181" s="20">
        <v>8800</v>
      </c>
      <c r="X181" s="20">
        <v>8815</v>
      </c>
      <c r="Y181" s="20">
        <v>8821</v>
      </c>
      <c r="Z181" s="20">
        <v>8824</v>
      </c>
      <c r="AE181" s="5" t="s">
        <v>469</v>
      </c>
      <c r="AF181" s="13" t="s">
        <v>47</v>
      </c>
      <c r="AG181" s="13" t="s">
        <v>47</v>
      </c>
      <c r="AH181" s="13" t="s">
        <v>47</v>
      </c>
      <c r="AI181" s="13" t="s">
        <v>47</v>
      </c>
      <c r="AJ181" s="20">
        <v>42060</v>
      </c>
      <c r="AK181" s="20">
        <v>45302</v>
      </c>
      <c r="AL181" s="20">
        <v>45658</v>
      </c>
      <c r="AM181" s="20">
        <v>45745</v>
      </c>
      <c r="AN181" s="20">
        <v>45623</v>
      </c>
      <c r="AO181" s="20">
        <v>45795</v>
      </c>
      <c r="AT181" s="5" t="s">
        <v>469</v>
      </c>
      <c r="AU181" s="13" t="s">
        <v>47</v>
      </c>
      <c r="AV181" s="13" t="s">
        <v>47</v>
      </c>
      <c r="AW181" s="13" t="s">
        <v>47</v>
      </c>
      <c r="AX181" s="13" t="s">
        <v>47</v>
      </c>
      <c r="AY181" s="20">
        <v>116</v>
      </c>
      <c r="AZ181" s="20">
        <v>130</v>
      </c>
      <c r="BA181" s="20">
        <v>131</v>
      </c>
      <c r="BB181" s="20">
        <v>133</v>
      </c>
      <c r="BC181" s="20">
        <v>133</v>
      </c>
      <c r="BD181" s="20">
        <v>133</v>
      </c>
    </row>
    <row r="182" spans="16:56" x14ac:dyDescent="0.25">
      <c r="P182" s="5" t="s">
        <v>470</v>
      </c>
      <c r="Q182" s="13" t="s">
        <v>47</v>
      </c>
      <c r="R182" s="13" t="s">
        <v>47</v>
      </c>
      <c r="S182" s="13" t="s">
        <v>47</v>
      </c>
      <c r="T182" s="13" t="s">
        <v>47</v>
      </c>
      <c r="U182" s="13" t="s">
        <v>47</v>
      </c>
      <c r="V182" s="20">
        <v>10046</v>
      </c>
      <c r="W182" s="20">
        <v>11159</v>
      </c>
      <c r="X182" s="20">
        <v>11227</v>
      </c>
      <c r="Y182" s="20">
        <v>11242</v>
      </c>
      <c r="Z182" s="20">
        <v>11254</v>
      </c>
      <c r="AE182" s="5" t="s">
        <v>470</v>
      </c>
      <c r="AF182" s="13" t="s">
        <v>47</v>
      </c>
      <c r="AG182" s="13" t="s">
        <v>47</v>
      </c>
      <c r="AH182" s="13" t="s">
        <v>47</v>
      </c>
      <c r="AI182" s="13" t="s">
        <v>47</v>
      </c>
      <c r="AJ182" s="13" t="s">
        <v>47</v>
      </c>
      <c r="AK182" s="20">
        <v>44445</v>
      </c>
      <c r="AL182" s="20">
        <v>48172</v>
      </c>
      <c r="AM182" s="20">
        <v>48588</v>
      </c>
      <c r="AN182" s="20">
        <v>48593</v>
      </c>
      <c r="AO182" s="20">
        <v>48764</v>
      </c>
      <c r="AT182" s="5" t="s">
        <v>470</v>
      </c>
      <c r="AU182" s="13" t="s">
        <v>47</v>
      </c>
      <c r="AV182" s="13" t="s">
        <v>47</v>
      </c>
      <c r="AW182" s="13" t="s">
        <v>47</v>
      </c>
      <c r="AX182" s="13" t="s">
        <v>47</v>
      </c>
      <c r="AY182" s="13" t="s">
        <v>47</v>
      </c>
      <c r="AZ182" s="20">
        <v>80</v>
      </c>
      <c r="BA182" s="20">
        <v>90</v>
      </c>
      <c r="BB182" s="20">
        <v>91</v>
      </c>
      <c r="BC182" s="20">
        <v>92</v>
      </c>
      <c r="BD182" s="20">
        <v>92</v>
      </c>
    </row>
    <row r="183" spans="16:56" x14ac:dyDescent="0.25">
      <c r="P183" s="5" t="s">
        <v>471</v>
      </c>
      <c r="Q183" s="13" t="s">
        <v>47</v>
      </c>
      <c r="R183" s="13" t="s">
        <v>47</v>
      </c>
      <c r="S183" s="13" t="s">
        <v>47</v>
      </c>
      <c r="T183" s="13" t="s">
        <v>47</v>
      </c>
      <c r="U183" s="13" t="s">
        <v>47</v>
      </c>
      <c r="V183" s="13" t="s">
        <v>47</v>
      </c>
      <c r="W183" s="20">
        <v>12632</v>
      </c>
      <c r="X183" s="20">
        <v>13415</v>
      </c>
      <c r="Y183" s="20">
        <v>13469</v>
      </c>
      <c r="Z183" s="20">
        <v>13480</v>
      </c>
      <c r="AE183" s="5" t="s">
        <v>471</v>
      </c>
      <c r="AF183" s="13" t="s">
        <v>47</v>
      </c>
      <c r="AG183" s="13" t="s">
        <v>47</v>
      </c>
      <c r="AH183" s="13" t="s">
        <v>47</v>
      </c>
      <c r="AI183" s="13" t="s">
        <v>47</v>
      </c>
      <c r="AJ183" s="13" t="s">
        <v>47</v>
      </c>
      <c r="AK183" s="13" t="s">
        <v>47</v>
      </c>
      <c r="AL183" s="20">
        <v>43997</v>
      </c>
      <c r="AM183" s="20">
        <v>47640</v>
      </c>
      <c r="AN183" s="20">
        <v>48332</v>
      </c>
      <c r="AO183" s="20">
        <v>48221</v>
      </c>
      <c r="AT183" s="5" t="s">
        <v>471</v>
      </c>
      <c r="AU183" s="13" t="s">
        <v>47</v>
      </c>
      <c r="AV183" s="13" t="s">
        <v>47</v>
      </c>
      <c r="AW183" s="13" t="s">
        <v>47</v>
      </c>
      <c r="AX183" s="13" t="s">
        <v>47</v>
      </c>
      <c r="AY183" s="13" t="s">
        <v>47</v>
      </c>
      <c r="AZ183" s="13" t="s">
        <v>47</v>
      </c>
      <c r="BA183" s="20">
        <v>40</v>
      </c>
      <c r="BB183" s="20">
        <v>48</v>
      </c>
      <c r="BC183" s="20">
        <v>49</v>
      </c>
      <c r="BD183" s="20">
        <v>50</v>
      </c>
    </row>
    <row r="184" spans="16:56" x14ac:dyDescent="0.25">
      <c r="P184" s="5" t="s">
        <v>472</v>
      </c>
      <c r="Q184" s="13" t="s">
        <v>47</v>
      </c>
      <c r="R184" s="13" t="s">
        <v>47</v>
      </c>
      <c r="S184" s="13" t="s">
        <v>47</v>
      </c>
      <c r="T184" s="13" t="s">
        <v>47</v>
      </c>
      <c r="U184" s="13" t="s">
        <v>47</v>
      </c>
      <c r="V184" s="13" t="s">
        <v>47</v>
      </c>
      <c r="W184" s="13" t="s">
        <v>47</v>
      </c>
      <c r="X184" s="20">
        <v>13270</v>
      </c>
      <c r="Y184" s="20">
        <v>14265</v>
      </c>
      <c r="Z184" s="20">
        <v>14285</v>
      </c>
      <c r="AE184" s="5" t="s">
        <v>472</v>
      </c>
      <c r="AF184" s="13" t="s">
        <v>47</v>
      </c>
      <c r="AG184" s="13" t="s">
        <v>47</v>
      </c>
      <c r="AH184" s="13" t="s">
        <v>47</v>
      </c>
      <c r="AI184" s="13" t="s">
        <v>47</v>
      </c>
      <c r="AJ184" s="13" t="s">
        <v>47</v>
      </c>
      <c r="AK184" s="13" t="s">
        <v>47</v>
      </c>
      <c r="AL184" s="13" t="s">
        <v>47</v>
      </c>
      <c r="AM184" s="20">
        <v>43796</v>
      </c>
      <c r="AN184" s="20">
        <v>47915</v>
      </c>
      <c r="AO184" s="20">
        <v>48280</v>
      </c>
      <c r="AT184" s="5" t="s">
        <v>472</v>
      </c>
      <c r="AU184" s="13" t="s">
        <v>47</v>
      </c>
      <c r="AV184" s="13" t="s">
        <v>47</v>
      </c>
      <c r="AW184" s="13" t="s">
        <v>47</v>
      </c>
      <c r="AX184" s="13" t="s">
        <v>47</v>
      </c>
      <c r="AY184" s="13" t="s">
        <v>47</v>
      </c>
      <c r="AZ184" s="13" t="s">
        <v>47</v>
      </c>
      <c r="BA184" s="13" t="s">
        <v>47</v>
      </c>
      <c r="BB184" s="20">
        <v>32</v>
      </c>
      <c r="BC184" s="20">
        <v>37</v>
      </c>
      <c r="BD184" s="20">
        <v>39</v>
      </c>
    </row>
    <row r="185" spans="16:56" x14ac:dyDescent="0.25">
      <c r="P185" s="5" t="s">
        <v>473</v>
      </c>
      <c r="Q185" s="13" t="s">
        <v>47</v>
      </c>
      <c r="R185" s="13" t="s">
        <v>47</v>
      </c>
      <c r="S185" s="13" t="s">
        <v>47</v>
      </c>
      <c r="T185" s="13" t="s">
        <v>47</v>
      </c>
      <c r="U185" s="13" t="s">
        <v>47</v>
      </c>
      <c r="V185" s="13" t="s">
        <v>47</v>
      </c>
      <c r="W185" s="13" t="s">
        <v>47</v>
      </c>
      <c r="X185" s="13" t="s">
        <v>47</v>
      </c>
      <c r="Y185" s="20">
        <v>13906</v>
      </c>
      <c r="Z185" s="20">
        <v>14758</v>
      </c>
      <c r="AB185" s="30"/>
      <c r="AC185" s="30"/>
      <c r="AE185" s="5" t="s">
        <v>473</v>
      </c>
      <c r="AF185" s="13" t="s">
        <v>47</v>
      </c>
      <c r="AG185" s="13" t="s">
        <v>47</v>
      </c>
      <c r="AH185" s="13" t="s">
        <v>47</v>
      </c>
      <c r="AI185" s="13" t="s">
        <v>47</v>
      </c>
      <c r="AJ185" s="13" t="s">
        <v>47</v>
      </c>
      <c r="AK185" s="13" t="s">
        <v>47</v>
      </c>
      <c r="AL185" s="13" t="s">
        <v>47</v>
      </c>
      <c r="AM185" s="13" t="s">
        <v>47</v>
      </c>
      <c r="AN185" s="20">
        <v>45185</v>
      </c>
      <c r="AO185" s="20">
        <v>49015</v>
      </c>
      <c r="AT185" s="5" t="s">
        <v>473</v>
      </c>
      <c r="AU185" s="13" t="s">
        <v>47</v>
      </c>
      <c r="AV185" s="13" t="s">
        <v>47</v>
      </c>
      <c r="AW185" s="13" t="s">
        <v>47</v>
      </c>
      <c r="AX185" s="13" t="s">
        <v>47</v>
      </c>
      <c r="AY185" s="13" t="s">
        <v>47</v>
      </c>
      <c r="AZ185" s="13" t="s">
        <v>47</v>
      </c>
      <c r="BA185" s="13" t="s">
        <v>47</v>
      </c>
      <c r="BB185" s="13" t="s">
        <v>47</v>
      </c>
      <c r="BC185" s="20">
        <v>21</v>
      </c>
      <c r="BD185" s="20">
        <v>22</v>
      </c>
    </row>
    <row r="186" spans="16:56" x14ac:dyDescent="0.25">
      <c r="P186" s="8" t="s">
        <v>474</v>
      </c>
      <c r="Q186" s="12" t="s">
        <v>47</v>
      </c>
      <c r="R186" s="12" t="s">
        <v>47</v>
      </c>
      <c r="S186" s="12" t="s">
        <v>47</v>
      </c>
      <c r="T186" s="12" t="s">
        <v>47</v>
      </c>
      <c r="U186" s="12" t="s">
        <v>47</v>
      </c>
      <c r="V186" s="12" t="s">
        <v>47</v>
      </c>
      <c r="W186" s="12" t="s">
        <v>47</v>
      </c>
      <c r="X186" s="12" t="s">
        <v>47</v>
      </c>
      <c r="Y186" s="12" t="s">
        <v>47</v>
      </c>
      <c r="Z186" s="21">
        <v>18355</v>
      </c>
      <c r="AC186" s="30"/>
      <c r="AE186" s="8" t="s">
        <v>474</v>
      </c>
      <c r="AF186" s="12" t="s">
        <v>47</v>
      </c>
      <c r="AG186" s="12" t="s">
        <v>47</v>
      </c>
      <c r="AH186" s="12" t="s">
        <v>47</v>
      </c>
      <c r="AI186" s="12" t="s">
        <v>47</v>
      </c>
      <c r="AJ186" s="12" t="s">
        <v>47</v>
      </c>
      <c r="AK186" s="12" t="s">
        <v>47</v>
      </c>
      <c r="AL186" s="12" t="s">
        <v>47</v>
      </c>
      <c r="AM186" s="12" t="s">
        <v>47</v>
      </c>
      <c r="AN186" s="12" t="s">
        <v>47</v>
      </c>
      <c r="AO186" s="21">
        <v>50039</v>
      </c>
      <c r="AT186" s="8" t="s">
        <v>474</v>
      </c>
      <c r="AU186" s="12" t="s">
        <v>47</v>
      </c>
      <c r="AV186" s="12" t="s">
        <v>47</v>
      </c>
      <c r="AW186" s="12" t="s">
        <v>47</v>
      </c>
      <c r="AX186" s="12" t="s">
        <v>47</v>
      </c>
      <c r="AY186" s="12" t="s">
        <v>47</v>
      </c>
      <c r="AZ186" s="12" t="s">
        <v>47</v>
      </c>
      <c r="BA186" s="12" t="s">
        <v>47</v>
      </c>
      <c r="BB186" s="12" t="s">
        <v>47</v>
      </c>
      <c r="BC186" s="12" t="s">
        <v>47</v>
      </c>
      <c r="BD186" s="21">
        <v>23</v>
      </c>
    </row>
    <row r="187" spans="16:56" x14ac:dyDescent="0.25">
      <c r="AB187" s="30"/>
    </row>
    <row r="188" spans="16:56" x14ac:dyDescent="0.25">
      <c r="AC188" s="30"/>
    </row>
    <row r="190" spans="16:56" s="78" customFormat="1" x14ac:dyDescent="0.25"/>
    <row r="196" spans="32:42" x14ac:dyDescent="0.25">
      <c r="AF196" s="30"/>
      <c r="AG196" s="30"/>
      <c r="AH196" s="30"/>
      <c r="AI196" s="30"/>
      <c r="AJ196" s="30"/>
      <c r="AK196" s="30"/>
      <c r="AL196" s="30"/>
      <c r="AM196" s="30"/>
      <c r="AN196" s="30"/>
      <c r="AO196" s="30"/>
    </row>
    <row r="197" spans="32:42" x14ac:dyDescent="0.25">
      <c r="AF197" s="30"/>
      <c r="AG197" s="30"/>
      <c r="AH197" s="30"/>
      <c r="AI197" s="30"/>
      <c r="AJ197" s="30"/>
      <c r="AK197" s="30"/>
      <c r="AL197" s="30"/>
      <c r="AM197" s="30"/>
      <c r="AN197" s="30"/>
      <c r="AO197" s="30"/>
    </row>
    <row r="198" spans="32:42" x14ac:dyDescent="0.25">
      <c r="AF198" s="30"/>
      <c r="AG198" s="30"/>
      <c r="AH198" s="30"/>
      <c r="AI198" s="30"/>
      <c r="AJ198" s="30"/>
      <c r="AK198" s="30"/>
      <c r="AL198" s="30"/>
      <c r="AM198" s="30"/>
      <c r="AN198" s="30"/>
      <c r="AO198" s="30"/>
    </row>
    <row r="199" spans="32:42" x14ac:dyDescent="0.25">
      <c r="AF199" s="30"/>
      <c r="AG199" s="30"/>
      <c r="AH199" s="30"/>
      <c r="AI199" s="30"/>
      <c r="AJ199" s="30"/>
      <c r="AK199" s="30"/>
      <c r="AL199" s="30"/>
      <c r="AM199" s="30"/>
      <c r="AN199" s="30"/>
      <c r="AO199" s="30"/>
    </row>
    <row r="200" spans="32:42" x14ac:dyDescent="0.25">
      <c r="AP200" s="30"/>
    </row>
    <row r="201" spans="32:42" x14ac:dyDescent="0.25">
      <c r="AP201" s="30"/>
    </row>
    <row r="202" spans="32:42" x14ac:dyDescent="0.25">
      <c r="AP202" s="30"/>
    </row>
    <row r="203" spans="32:42" x14ac:dyDescent="0.25">
      <c r="AP203" s="30"/>
    </row>
    <row r="204" spans="32:42" x14ac:dyDescent="0.25">
      <c r="AP204" s="30"/>
    </row>
    <row r="205" spans="32:42" x14ac:dyDescent="0.25">
      <c r="AP205" s="30"/>
    </row>
    <row r="212" spans="42:42" x14ac:dyDescent="0.25">
      <c r="AP212" s="136"/>
    </row>
  </sheetData>
  <mergeCells count="238">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BN7:BO7"/>
    <mergeCell ref="BP7:BQ7"/>
    <mergeCell ref="BR7:BS7"/>
    <mergeCell ref="BI8:BJ8"/>
    <mergeCell ref="BK1:BS1"/>
    <mergeCell ref="BK3:BS3"/>
    <mergeCell ref="BK4:BS4"/>
    <mergeCell ref="BI6:BJ6"/>
    <mergeCell ref="BK6:BM6"/>
    <mergeCell ref="BN6:BS6"/>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Z1:CH1"/>
    <mergeCell ref="BZ3:CH3"/>
    <mergeCell ref="BZ4:CH4"/>
    <mergeCell ref="BX6:BY6"/>
    <mergeCell ref="BZ6:CB6"/>
    <mergeCell ref="CC6:CH6"/>
    <mergeCell ref="BX7:BY7"/>
    <mergeCell ref="CC7:CD7"/>
    <mergeCell ref="CE7:CF7"/>
    <mergeCell ref="CG7:CH7"/>
    <mergeCell ref="CC25:CF25"/>
    <mergeCell ref="CG25:CH26"/>
    <mergeCell ref="BY26:BZ26"/>
    <mergeCell ref="CA26:CB26"/>
    <mergeCell ref="CC26:CD26"/>
    <mergeCell ref="CE26:CF26"/>
    <mergeCell ref="BX12:BY12"/>
    <mergeCell ref="BX13:BY13"/>
    <mergeCell ref="BX14:BY14"/>
    <mergeCell ref="BX15:BY15"/>
    <mergeCell ref="BY25:CB25"/>
    <mergeCell ref="CI67:CJ68"/>
    <mergeCell ref="BZ85:CH85"/>
    <mergeCell ref="BY87:CH88"/>
    <mergeCell ref="BK85:BS85"/>
    <mergeCell ref="BJ87:BS88"/>
    <mergeCell ref="BY44:CA45"/>
    <mergeCell ref="CB44:CD45"/>
    <mergeCell ref="CE44:CF45"/>
    <mergeCell ref="CH44:CI45"/>
    <mergeCell ref="BZ63:CH63"/>
    <mergeCell ref="BZ105:CH105"/>
    <mergeCell ref="BY107:CH108"/>
    <mergeCell ref="BZ65:CH65"/>
    <mergeCell ref="BY67:CH68"/>
    <mergeCell ref="BK105:BS105"/>
    <mergeCell ref="BJ107:BS108"/>
    <mergeCell ref="BE67:BF68"/>
    <mergeCell ref="AA67:AB68"/>
    <mergeCell ref="AG65:AO65"/>
    <mergeCell ref="AF67:AO68"/>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workbookViewId="0"/>
  </sheetViews>
  <sheetFormatPr defaultColWidth="8.7109375" defaultRowHeight="15" x14ac:dyDescent="0.25"/>
  <cols>
    <col min="1" max="1" width="8.28515625" style="16" customWidth="1"/>
    <col min="2" max="2" width="4.7109375" style="16" customWidth="1"/>
    <col min="3" max="3" width="43.42578125" customWidth="1"/>
    <col min="4" max="4" width="10.7109375" customWidth="1"/>
    <col min="5" max="5" width="11.28515625" customWidth="1"/>
    <col min="6" max="6" width="10.7109375" customWidth="1"/>
    <col min="7" max="7" width="11.7109375" customWidth="1"/>
    <col min="8" max="8" width="4.7109375" customWidth="1"/>
    <col min="9" max="9" width="8.5703125" customWidth="1"/>
    <col min="10" max="10" width="4.7109375" customWidth="1"/>
    <col min="11" max="11" width="21.7109375" customWidth="1"/>
    <col min="12" max="12" width="12" bestFit="1" customWidth="1"/>
    <col min="13" max="13" width="12.28515625" customWidth="1"/>
    <col min="14" max="14" width="11.28515625" bestFit="1" customWidth="1"/>
    <col min="15" max="15" width="10.5703125" customWidth="1"/>
    <col min="16" max="16" width="12.28515625" customWidth="1"/>
    <col min="18" max="18" width="12.28515625" customWidth="1"/>
    <col min="19" max="19" width="4.7109375" customWidth="1"/>
    <col min="23" max="23" width="11.28515625" bestFit="1" customWidth="1"/>
    <col min="27" max="28" width="11.28515625" bestFit="1" customWidth="1"/>
  </cols>
  <sheetData>
    <row r="1" spans="1:19" ht="15.75" x14ac:dyDescent="0.25">
      <c r="H1" s="78"/>
      <c r="I1" s="16"/>
      <c r="J1" s="16"/>
      <c r="K1" s="374" t="s">
        <v>464</v>
      </c>
      <c r="L1" s="374"/>
      <c r="M1" s="374"/>
      <c r="N1" s="374"/>
      <c r="O1" s="374"/>
      <c r="P1" s="374"/>
      <c r="Q1" s="374"/>
      <c r="R1" s="374"/>
      <c r="S1" s="78"/>
    </row>
    <row r="2" spans="1:19" ht="15.75" x14ac:dyDescent="0.25">
      <c r="C2" s="374" t="s">
        <v>464</v>
      </c>
      <c r="D2" s="374"/>
      <c r="E2" s="374"/>
      <c r="F2" s="374"/>
      <c r="G2" s="374"/>
      <c r="H2" s="78"/>
      <c r="I2" s="16" t="s">
        <v>302</v>
      </c>
      <c r="J2" s="16"/>
      <c r="K2" s="87"/>
      <c r="L2" s="87"/>
      <c r="M2" s="87"/>
      <c r="N2" s="87"/>
      <c r="O2" s="87"/>
      <c r="S2" s="78"/>
    </row>
    <row r="3" spans="1:19" ht="21" x14ac:dyDescent="0.35">
      <c r="A3" s="16" t="s">
        <v>303</v>
      </c>
      <c r="H3" s="78"/>
      <c r="I3" s="16"/>
      <c r="J3" s="16"/>
      <c r="K3" s="375" t="s">
        <v>304</v>
      </c>
      <c r="L3" s="375"/>
      <c r="M3" s="375"/>
      <c r="N3" s="375"/>
      <c r="O3" s="375"/>
      <c r="P3" s="375"/>
      <c r="Q3" s="375"/>
      <c r="R3" s="375"/>
      <c r="S3" s="78"/>
    </row>
    <row r="4" spans="1:19" ht="21" x14ac:dyDescent="0.35">
      <c r="C4" s="375" t="s">
        <v>304</v>
      </c>
      <c r="D4" s="375"/>
      <c r="E4" s="375"/>
      <c r="F4" s="375"/>
      <c r="G4" s="375"/>
      <c r="H4" s="78"/>
      <c r="I4" s="16"/>
      <c r="J4" s="16"/>
      <c r="K4" s="374" t="s">
        <v>305</v>
      </c>
      <c r="L4" s="374"/>
      <c r="M4" s="374"/>
      <c r="N4" s="374"/>
      <c r="O4" s="374"/>
      <c r="P4" s="374"/>
      <c r="Q4" s="374"/>
      <c r="R4" s="374"/>
      <c r="S4" s="78"/>
    </row>
    <row r="5" spans="1:19" ht="15.75" x14ac:dyDescent="0.25">
      <c r="C5" s="374" t="s">
        <v>306</v>
      </c>
      <c r="D5" s="374"/>
      <c r="E5" s="374"/>
      <c r="F5" s="374"/>
      <c r="G5" s="374"/>
      <c r="H5" s="78"/>
      <c r="I5" s="16"/>
      <c r="J5" s="16"/>
      <c r="K5" s="376" t="s">
        <v>226</v>
      </c>
      <c r="L5" s="376"/>
      <c r="M5" s="376"/>
      <c r="N5" s="376"/>
      <c r="O5" s="376"/>
      <c r="P5" s="376"/>
      <c r="Q5" s="376"/>
      <c r="R5" s="376"/>
      <c r="S5" s="78"/>
    </row>
    <row r="6" spans="1:19" ht="15" customHeight="1" x14ac:dyDescent="0.25">
      <c r="C6" s="376" t="s">
        <v>226</v>
      </c>
      <c r="D6" s="376"/>
      <c r="E6" s="376"/>
      <c r="F6" s="376"/>
      <c r="G6" s="376"/>
      <c r="H6" s="78"/>
      <c r="I6" s="43"/>
      <c r="J6" s="66"/>
      <c r="K6" s="44"/>
      <c r="L6" s="386" t="s">
        <v>307</v>
      </c>
      <c r="M6" s="387"/>
      <c r="N6" s="388"/>
      <c r="O6" s="427" t="s">
        <v>308</v>
      </c>
      <c r="P6" s="427" t="s">
        <v>309</v>
      </c>
      <c r="Q6" s="427" t="s">
        <v>310</v>
      </c>
      <c r="R6" s="427" t="s">
        <v>311</v>
      </c>
      <c r="S6" s="78"/>
    </row>
    <row r="7" spans="1:19" ht="51.75" customHeight="1" x14ac:dyDescent="0.25">
      <c r="A7" s="43"/>
      <c r="B7" s="66"/>
      <c r="C7" s="44"/>
      <c r="D7" s="67" t="s">
        <v>130</v>
      </c>
      <c r="E7" s="67" t="s">
        <v>312</v>
      </c>
      <c r="F7" s="67" t="s">
        <v>313</v>
      </c>
      <c r="G7" s="127" t="s">
        <v>314</v>
      </c>
      <c r="H7" s="78"/>
      <c r="I7" s="51"/>
      <c r="J7" s="16"/>
      <c r="K7" s="52"/>
      <c r="L7" s="67" t="s">
        <v>315</v>
      </c>
      <c r="M7" s="67" t="s">
        <v>316</v>
      </c>
      <c r="N7" s="67" t="s">
        <v>317</v>
      </c>
      <c r="O7" s="428"/>
      <c r="P7" s="428"/>
      <c r="Q7" s="428"/>
      <c r="R7" s="428"/>
      <c r="S7" s="78"/>
    </row>
    <row r="8" spans="1:19" x14ac:dyDescent="0.25">
      <c r="A8" s="46"/>
      <c r="B8" s="68"/>
      <c r="C8" s="47" t="s">
        <v>318</v>
      </c>
      <c r="D8" s="7">
        <v>1</v>
      </c>
      <c r="E8" s="7">
        <v>2</v>
      </c>
      <c r="F8" s="7">
        <v>3</v>
      </c>
      <c r="G8" s="7">
        <v>4</v>
      </c>
      <c r="H8" s="78"/>
      <c r="I8" s="46"/>
      <c r="J8" s="68"/>
      <c r="K8" s="47" t="s">
        <v>318</v>
      </c>
      <c r="L8" s="9">
        <v>1</v>
      </c>
      <c r="M8" s="7">
        <v>3</v>
      </c>
      <c r="N8" s="7">
        <v>4</v>
      </c>
      <c r="O8" s="7">
        <v>5</v>
      </c>
      <c r="P8" s="7">
        <v>6</v>
      </c>
      <c r="Q8" s="7">
        <v>7</v>
      </c>
      <c r="R8" s="7">
        <v>8</v>
      </c>
      <c r="S8" s="78"/>
    </row>
    <row r="9" spans="1:19" x14ac:dyDescent="0.25">
      <c r="A9" s="51">
        <v>1</v>
      </c>
      <c r="B9" s="16" t="s">
        <v>319</v>
      </c>
      <c r="C9" s="16"/>
      <c r="D9" s="50">
        <v>0</v>
      </c>
      <c r="E9" s="50">
        <v>0</v>
      </c>
      <c r="F9" s="50">
        <v>0</v>
      </c>
      <c r="G9" s="50">
        <v>0</v>
      </c>
      <c r="H9" s="78"/>
      <c r="I9" s="43">
        <v>1</v>
      </c>
      <c r="J9" s="66" t="s">
        <v>319</v>
      </c>
      <c r="K9" s="66"/>
      <c r="L9" s="50">
        <v>0</v>
      </c>
      <c r="M9" s="128">
        <v>0</v>
      </c>
      <c r="N9" s="50">
        <v>0</v>
      </c>
      <c r="O9" s="128">
        <v>0</v>
      </c>
      <c r="P9" s="50">
        <v>0</v>
      </c>
      <c r="Q9" s="129">
        <v>0</v>
      </c>
      <c r="R9" s="130">
        <v>0</v>
      </c>
      <c r="S9" s="78"/>
    </row>
    <row r="10" spans="1:19" x14ac:dyDescent="0.25">
      <c r="A10" s="51">
        <v>4</v>
      </c>
      <c r="B10" s="16" t="s">
        <v>143</v>
      </c>
      <c r="C10" s="16"/>
      <c r="D10" s="53">
        <v>184100</v>
      </c>
      <c r="E10" s="53">
        <v>81800</v>
      </c>
      <c r="F10" s="53">
        <v>98700</v>
      </c>
      <c r="G10" s="53">
        <v>167200</v>
      </c>
      <c r="H10" s="78"/>
      <c r="I10" s="51">
        <v>4</v>
      </c>
      <c r="J10" s="16" t="s">
        <v>143</v>
      </c>
      <c r="K10" s="16"/>
      <c r="L10" s="53">
        <v>120600</v>
      </c>
      <c r="M10" s="96">
        <v>3300</v>
      </c>
      <c r="N10" s="53">
        <v>117300</v>
      </c>
      <c r="O10" s="96">
        <v>29300</v>
      </c>
      <c r="P10" s="53">
        <v>27200</v>
      </c>
      <c r="Q10" s="131">
        <v>119400</v>
      </c>
      <c r="R10" s="15">
        <v>71.411483253588514</v>
      </c>
      <c r="S10" s="78"/>
    </row>
    <row r="11" spans="1:19" x14ac:dyDescent="0.25">
      <c r="A11" s="51">
        <v>9</v>
      </c>
      <c r="B11" s="16" t="s">
        <v>320</v>
      </c>
      <c r="C11" s="16"/>
      <c r="D11" s="53">
        <v>1500</v>
      </c>
      <c r="E11" s="53">
        <v>0</v>
      </c>
      <c r="F11" s="53">
        <v>1100</v>
      </c>
      <c r="G11" s="53">
        <v>400</v>
      </c>
      <c r="H11" s="78"/>
      <c r="I11" s="51">
        <v>9</v>
      </c>
      <c r="J11" s="16" t="s">
        <v>320</v>
      </c>
      <c r="K11" s="16"/>
      <c r="L11" s="53">
        <v>0</v>
      </c>
      <c r="M11" s="96">
        <v>0</v>
      </c>
      <c r="N11" s="53">
        <v>0</v>
      </c>
      <c r="O11" s="96">
        <v>0</v>
      </c>
      <c r="P11" s="53">
        <v>0</v>
      </c>
      <c r="Q11" s="131">
        <v>0</v>
      </c>
      <c r="R11" s="15">
        <v>0</v>
      </c>
      <c r="S11" s="78"/>
    </row>
    <row r="12" spans="1:19" x14ac:dyDescent="0.25">
      <c r="A12" s="51" t="s">
        <v>321</v>
      </c>
      <c r="B12" s="16" t="s">
        <v>140</v>
      </c>
      <c r="C12" s="16"/>
      <c r="D12" s="53">
        <v>242900</v>
      </c>
      <c r="E12" s="53">
        <v>56900</v>
      </c>
      <c r="F12" s="53">
        <v>62500</v>
      </c>
      <c r="G12" s="53">
        <v>237300</v>
      </c>
      <c r="H12" s="78"/>
      <c r="I12" s="51" t="s">
        <v>321</v>
      </c>
      <c r="J12" s="16" t="s">
        <v>140</v>
      </c>
      <c r="K12" s="16"/>
      <c r="L12" s="53">
        <v>201900</v>
      </c>
      <c r="M12" s="96">
        <v>1800</v>
      </c>
      <c r="N12" s="53">
        <v>200100</v>
      </c>
      <c r="O12" s="53">
        <v>207000</v>
      </c>
      <c r="P12" s="53">
        <v>174900</v>
      </c>
      <c r="Q12" s="53">
        <v>232200</v>
      </c>
      <c r="R12" s="15">
        <v>97.850821744627055</v>
      </c>
      <c r="S12" s="78"/>
    </row>
    <row r="13" spans="1:19" x14ac:dyDescent="0.25">
      <c r="A13" s="51" t="s">
        <v>322</v>
      </c>
      <c r="B13" s="16" t="s">
        <v>141</v>
      </c>
      <c r="C13" s="16"/>
      <c r="D13" s="53">
        <v>1000</v>
      </c>
      <c r="E13" s="53">
        <v>400</v>
      </c>
      <c r="F13" s="53">
        <v>500</v>
      </c>
      <c r="G13" s="53">
        <v>900</v>
      </c>
      <c r="H13" s="78"/>
      <c r="I13" s="51" t="s">
        <v>322</v>
      </c>
      <c r="J13" s="16" t="s">
        <v>141</v>
      </c>
      <c r="K13" s="16"/>
      <c r="L13" s="53">
        <v>1600</v>
      </c>
      <c r="M13" s="96">
        <v>1200</v>
      </c>
      <c r="N13" s="53">
        <v>400</v>
      </c>
      <c r="O13" s="96">
        <v>800</v>
      </c>
      <c r="P13" s="53">
        <v>700</v>
      </c>
      <c r="Q13" s="131">
        <v>500</v>
      </c>
      <c r="R13" s="15">
        <v>55.555555555555557</v>
      </c>
      <c r="S13" s="78"/>
    </row>
    <row r="14" spans="1:19" x14ac:dyDescent="0.25">
      <c r="A14" s="51">
        <v>21</v>
      </c>
      <c r="B14" s="16" t="s">
        <v>323</v>
      </c>
      <c r="C14" s="16"/>
      <c r="D14" s="53">
        <v>178200</v>
      </c>
      <c r="E14" s="53">
        <v>40500</v>
      </c>
      <c r="F14" s="53">
        <v>46000</v>
      </c>
      <c r="G14" s="53">
        <v>172700</v>
      </c>
      <c r="H14" s="78"/>
      <c r="I14" s="51">
        <v>21</v>
      </c>
      <c r="J14" s="16" t="s">
        <v>323</v>
      </c>
      <c r="K14" s="16"/>
      <c r="L14" s="53">
        <v>128800</v>
      </c>
      <c r="M14" s="101">
        <v>100</v>
      </c>
      <c r="N14" s="53">
        <v>128700</v>
      </c>
      <c r="O14" s="101">
        <v>1700</v>
      </c>
      <c r="P14" s="69">
        <v>400</v>
      </c>
      <c r="Q14" s="58">
        <v>130000</v>
      </c>
      <c r="R14" s="14">
        <v>75.275043427909665</v>
      </c>
      <c r="S14" s="78"/>
    </row>
    <row r="15" spans="1:19" x14ac:dyDescent="0.25">
      <c r="A15" s="46">
        <v>35</v>
      </c>
      <c r="B15" s="68" t="s">
        <v>324</v>
      </c>
      <c r="C15" s="68"/>
      <c r="D15" s="122">
        <v>607700</v>
      </c>
      <c r="E15" s="122">
        <v>179600</v>
      </c>
      <c r="F15" s="122">
        <v>208800</v>
      </c>
      <c r="G15" s="122">
        <v>578500</v>
      </c>
      <c r="H15" s="78"/>
      <c r="I15" s="46">
        <v>35</v>
      </c>
      <c r="J15" s="68" t="s">
        <v>324</v>
      </c>
      <c r="K15" s="68"/>
      <c r="L15" s="122">
        <v>452900</v>
      </c>
      <c r="M15" s="132">
        <v>6400</v>
      </c>
      <c r="N15" s="122">
        <v>446500</v>
      </c>
      <c r="O15" s="122">
        <v>238800</v>
      </c>
      <c r="P15" s="122">
        <v>203200</v>
      </c>
      <c r="Q15" s="133">
        <v>482100</v>
      </c>
      <c r="R15" s="134">
        <v>83.336214347450294</v>
      </c>
      <c r="S15" s="78"/>
    </row>
    <row r="16" spans="1:19" x14ac:dyDescent="0.25">
      <c r="C16" s="16"/>
      <c r="D16" s="114"/>
      <c r="E16" s="114"/>
      <c r="F16" s="114"/>
      <c r="G16" s="114"/>
      <c r="H16" s="78"/>
      <c r="S16" s="78"/>
    </row>
    <row r="17" spans="1:19" x14ac:dyDescent="0.25">
      <c r="A17" s="16" t="s">
        <v>325</v>
      </c>
      <c r="C17" s="16"/>
      <c r="D17" s="114"/>
      <c r="E17" s="114"/>
      <c r="F17" s="114"/>
      <c r="G17" s="114"/>
      <c r="H17" s="78"/>
      <c r="I17" s="16" t="s">
        <v>326</v>
      </c>
      <c r="S17" s="78"/>
    </row>
    <row r="18" spans="1:19" ht="15.75" x14ac:dyDescent="0.25">
      <c r="C18" s="374" t="s">
        <v>327</v>
      </c>
      <c r="D18" s="374"/>
      <c r="E18" s="374"/>
      <c r="F18" s="374"/>
      <c r="G18" s="374"/>
      <c r="H18" s="78"/>
      <c r="I18" s="16"/>
      <c r="J18" s="16"/>
      <c r="K18" s="374" t="s">
        <v>328</v>
      </c>
      <c r="L18" s="374"/>
      <c r="M18" s="374"/>
      <c r="N18" s="374"/>
      <c r="O18" s="374"/>
      <c r="P18" s="374"/>
      <c r="Q18" s="374"/>
      <c r="R18" s="374"/>
      <c r="S18" s="78"/>
    </row>
    <row r="19" spans="1:19" x14ac:dyDescent="0.25">
      <c r="C19" s="376" t="s">
        <v>226</v>
      </c>
      <c r="D19" s="376"/>
      <c r="E19" s="376"/>
      <c r="F19" s="376"/>
      <c r="G19" s="376"/>
      <c r="H19" s="78"/>
      <c r="I19" s="16"/>
      <c r="J19" s="16"/>
      <c r="K19" s="376" t="s">
        <v>226</v>
      </c>
      <c r="L19" s="376"/>
      <c r="M19" s="376"/>
      <c r="N19" s="376"/>
      <c r="O19" s="376"/>
      <c r="P19" s="376"/>
      <c r="Q19" s="376"/>
      <c r="R19" s="376"/>
      <c r="S19" s="78"/>
    </row>
    <row r="20" spans="1:19" ht="16.5" customHeight="1" x14ac:dyDescent="0.25">
      <c r="A20" s="43"/>
      <c r="B20" s="66"/>
      <c r="C20" s="44"/>
      <c r="D20" s="429" t="s">
        <v>315</v>
      </c>
      <c r="E20" s="429"/>
      <c r="F20" s="429" t="s">
        <v>329</v>
      </c>
      <c r="G20" s="429" t="s">
        <v>130</v>
      </c>
      <c r="H20" s="78"/>
      <c r="I20" s="43"/>
      <c r="J20" s="66"/>
      <c r="K20" s="44"/>
      <c r="L20" s="386" t="s">
        <v>330</v>
      </c>
      <c r="M20" s="387"/>
      <c r="N20" s="388"/>
      <c r="O20" s="431" t="s">
        <v>331</v>
      </c>
      <c r="P20" s="432"/>
      <c r="Q20" s="427" t="s">
        <v>332</v>
      </c>
      <c r="R20" s="427" t="s">
        <v>333</v>
      </c>
      <c r="S20" s="78"/>
    </row>
    <row r="21" spans="1:19" ht="42.75" customHeight="1" x14ac:dyDescent="0.25">
      <c r="A21" s="51"/>
      <c r="D21" s="430"/>
      <c r="E21" s="430"/>
      <c r="F21" s="430"/>
      <c r="G21" s="430"/>
      <c r="H21" s="78"/>
      <c r="I21" s="51"/>
      <c r="J21" s="16"/>
      <c r="K21" s="52"/>
      <c r="L21" s="67" t="s">
        <v>334</v>
      </c>
      <c r="M21" s="67" t="s">
        <v>335</v>
      </c>
      <c r="N21" s="67" t="s">
        <v>336</v>
      </c>
      <c r="O21" s="67" t="s">
        <v>334</v>
      </c>
      <c r="P21" s="67" t="s">
        <v>337</v>
      </c>
      <c r="Q21" s="428"/>
      <c r="R21" s="428"/>
      <c r="S21" s="78"/>
    </row>
    <row r="22" spans="1:19" x14ac:dyDescent="0.25">
      <c r="A22" s="46"/>
      <c r="B22" s="68"/>
      <c r="C22" s="47" t="s">
        <v>318</v>
      </c>
      <c r="D22" s="7">
        <v>1</v>
      </c>
      <c r="E22" s="7"/>
      <c r="F22" s="7">
        <v>5</v>
      </c>
      <c r="G22" s="7">
        <v>6</v>
      </c>
      <c r="H22" s="78"/>
      <c r="I22" s="46"/>
      <c r="J22" s="68"/>
      <c r="K22" s="47" t="s">
        <v>318</v>
      </c>
      <c r="L22" s="7">
        <v>1</v>
      </c>
      <c r="M22" s="7">
        <v>3</v>
      </c>
      <c r="N22" s="7">
        <v>4</v>
      </c>
      <c r="O22" s="7">
        <v>5</v>
      </c>
      <c r="P22" s="7">
        <v>7</v>
      </c>
      <c r="Q22" s="7">
        <v>8</v>
      </c>
      <c r="R22" s="7">
        <v>9</v>
      </c>
      <c r="S22" s="78"/>
    </row>
    <row r="23" spans="1:19" x14ac:dyDescent="0.25">
      <c r="A23" s="51">
        <v>1</v>
      </c>
      <c r="B23" s="16" t="s">
        <v>319</v>
      </c>
      <c r="C23" s="16"/>
      <c r="D23" s="50">
        <v>0</v>
      </c>
      <c r="E23" s="50"/>
      <c r="F23" s="50">
        <v>0</v>
      </c>
      <c r="G23" s="50">
        <v>0</v>
      </c>
      <c r="H23" s="78"/>
      <c r="I23" s="43">
        <v>1</v>
      </c>
      <c r="J23" s="66" t="s">
        <v>319</v>
      </c>
      <c r="K23" s="44"/>
      <c r="L23" s="50">
        <v>0</v>
      </c>
      <c r="M23" s="50">
        <v>0</v>
      </c>
      <c r="N23" s="50">
        <v>0</v>
      </c>
      <c r="O23" s="50">
        <v>0</v>
      </c>
      <c r="P23" s="50">
        <v>0</v>
      </c>
      <c r="Q23" s="129">
        <v>0</v>
      </c>
      <c r="R23" s="129">
        <v>0</v>
      </c>
      <c r="S23" s="78"/>
    </row>
    <row r="24" spans="1:19" x14ac:dyDescent="0.25">
      <c r="A24" s="51">
        <v>4</v>
      </c>
      <c r="B24" s="16" t="s">
        <v>143</v>
      </c>
      <c r="C24" s="16"/>
      <c r="D24" s="53">
        <v>189300</v>
      </c>
      <c r="E24" s="53"/>
      <c r="F24" s="53">
        <v>5200</v>
      </c>
      <c r="G24" s="53">
        <v>184100</v>
      </c>
      <c r="H24" s="78"/>
      <c r="I24" s="51">
        <v>4</v>
      </c>
      <c r="J24" s="16" t="s">
        <v>143</v>
      </c>
      <c r="K24" s="52"/>
      <c r="L24" s="53">
        <v>19000</v>
      </c>
      <c r="M24" s="53">
        <v>800</v>
      </c>
      <c r="N24" s="53">
        <v>18200</v>
      </c>
      <c r="O24" s="53">
        <v>11100</v>
      </c>
      <c r="P24" s="53">
        <v>0</v>
      </c>
      <c r="Q24" s="131">
        <v>29300</v>
      </c>
      <c r="R24" s="131">
        <v>6800</v>
      </c>
      <c r="S24" s="78"/>
    </row>
    <row r="25" spans="1:19" x14ac:dyDescent="0.25">
      <c r="A25" s="51">
        <v>9</v>
      </c>
      <c r="B25" s="16" t="s">
        <v>320</v>
      </c>
      <c r="C25" s="16"/>
      <c r="D25" s="53">
        <v>1600</v>
      </c>
      <c r="E25" s="135"/>
      <c r="F25" s="53">
        <v>100</v>
      </c>
      <c r="G25" s="53">
        <v>1500</v>
      </c>
      <c r="H25" s="78"/>
      <c r="I25" s="51">
        <v>9</v>
      </c>
      <c r="J25" s="16" t="s">
        <v>320</v>
      </c>
      <c r="K25" s="52"/>
      <c r="L25" s="53">
        <v>0</v>
      </c>
      <c r="M25" s="53">
        <v>0</v>
      </c>
      <c r="N25" s="53">
        <v>0</v>
      </c>
      <c r="O25" s="53">
        <v>0</v>
      </c>
      <c r="P25" s="53">
        <v>0</v>
      </c>
      <c r="Q25" s="131">
        <v>0</v>
      </c>
      <c r="R25" s="131">
        <v>0</v>
      </c>
      <c r="S25" s="78"/>
    </row>
    <row r="26" spans="1:19" x14ac:dyDescent="0.25">
      <c r="A26" s="51" t="s">
        <v>321</v>
      </c>
      <c r="B26" s="16" t="s">
        <v>140</v>
      </c>
      <c r="C26" s="16"/>
      <c r="D26" s="53">
        <v>243600</v>
      </c>
      <c r="E26" s="135"/>
      <c r="F26" s="53">
        <v>700</v>
      </c>
      <c r="G26" s="53">
        <v>242900</v>
      </c>
      <c r="H26" s="78"/>
      <c r="I26" s="51" t="s">
        <v>321</v>
      </c>
      <c r="J26" s="16" t="s">
        <v>140</v>
      </c>
      <c r="K26" s="52"/>
      <c r="L26" s="53">
        <v>139100</v>
      </c>
      <c r="M26" s="53">
        <v>15500</v>
      </c>
      <c r="N26" s="53">
        <v>123600</v>
      </c>
      <c r="O26" s="53">
        <v>92600</v>
      </c>
      <c r="P26" s="53">
        <v>9200</v>
      </c>
      <c r="Q26" s="131">
        <v>207000</v>
      </c>
      <c r="R26" s="53">
        <v>41700</v>
      </c>
      <c r="S26" s="78"/>
    </row>
    <row r="27" spans="1:19" x14ac:dyDescent="0.25">
      <c r="A27" s="51" t="s">
        <v>322</v>
      </c>
      <c r="B27" s="16" t="s">
        <v>141</v>
      </c>
      <c r="C27" s="16"/>
      <c r="D27" s="53">
        <v>4600</v>
      </c>
      <c r="E27" s="135"/>
      <c r="F27" s="53">
        <v>3600</v>
      </c>
      <c r="G27" s="53">
        <v>1000</v>
      </c>
      <c r="H27" s="78"/>
      <c r="I27" s="51" t="s">
        <v>322</v>
      </c>
      <c r="J27" s="16" t="s">
        <v>141</v>
      </c>
      <c r="K27" s="52"/>
      <c r="L27" s="53">
        <v>2500</v>
      </c>
      <c r="M27" s="53">
        <v>1800</v>
      </c>
      <c r="N27" s="53">
        <v>700</v>
      </c>
      <c r="O27" s="53">
        <v>100</v>
      </c>
      <c r="P27" s="53">
        <v>0</v>
      </c>
      <c r="Q27" s="131">
        <v>800</v>
      </c>
      <c r="R27" s="131">
        <v>100</v>
      </c>
      <c r="S27" s="78"/>
    </row>
    <row r="28" spans="1:19" x14ac:dyDescent="0.25">
      <c r="A28" s="51">
        <v>21</v>
      </c>
      <c r="B28" s="16" t="s">
        <v>323</v>
      </c>
      <c r="C28" s="16"/>
      <c r="D28" s="53">
        <v>179000</v>
      </c>
      <c r="E28" s="135"/>
      <c r="F28" s="53">
        <v>800</v>
      </c>
      <c r="G28" s="53">
        <v>178200</v>
      </c>
      <c r="H28" s="78"/>
      <c r="I28" s="51">
        <v>21</v>
      </c>
      <c r="J28" s="16" t="s">
        <v>323</v>
      </c>
      <c r="K28" s="52"/>
      <c r="L28" s="69">
        <v>6300</v>
      </c>
      <c r="M28" s="69">
        <v>0</v>
      </c>
      <c r="N28" s="69">
        <v>6300</v>
      </c>
      <c r="O28" s="69">
        <v>-4600</v>
      </c>
      <c r="P28" s="69">
        <v>0</v>
      </c>
      <c r="Q28" s="58">
        <v>1700</v>
      </c>
      <c r="R28" s="58">
        <v>2100</v>
      </c>
      <c r="S28" s="78"/>
    </row>
    <row r="29" spans="1:19" x14ac:dyDescent="0.25">
      <c r="A29" s="46">
        <v>35</v>
      </c>
      <c r="B29" s="68" t="s">
        <v>324</v>
      </c>
      <c r="C29" s="68"/>
      <c r="D29" s="122">
        <v>618100</v>
      </c>
      <c r="E29" s="31"/>
      <c r="F29" s="122">
        <v>10400</v>
      </c>
      <c r="G29" s="122">
        <v>607700</v>
      </c>
      <c r="H29" s="78"/>
      <c r="I29" s="46">
        <v>35</v>
      </c>
      <c r="J29" s="68" t="s">
        <v>324</v>
      </c>
      <c r="K29" s="47"/>
      <c r="L29" s="122">
        <v>166900</v>
      </c>
      <c r="M29" s="122">
        <v>18100</v>
      </c>
      <c r="N29" s="122">
        <v>148800</v>
      </c>
      <c r="O29" s="122">
        <v>99200</v>
      </c>
      <c r="P29" s="122">
        <v>9200</v>
      </c>
      <c r="Q29" s="122">
        <v>238800</v>
      </c>
      <c r="R29" s="122">
        <v>50700</v>
      </c>
      <c r="S29" s="78"/>
    </row>
    <row r="30" spans="1:19" x14ac:dyDescent="0.25">
      <c r="A30" s="82"/>
      <c r="B30" s="82"/>
      <c r="C30" s="82"/>
      <c r="D30" s="82"/>
      <c r="E30" s="82"/>
      <c r="F30" s="82"/>
      <c r="G30" s="82"/>
      <c r="H30" s="78"/>
      <c r="I30" s="78"/>
      <c r="J30" s="78"/>
      <c r="K30" s="78"/>
      <c r="L30" s="78"/>
      <c r="M30" s="78"/>
      <c r="N30" s="78"/>
      <c r="O30" s="78"/>
      <c r="P30" s="78"/>
      <c r="Q30" s="78"/>
      <c r="R30" s="78"/>
      <c r="S30" s="78"/>
    </row>
    <row r="31" spans="1:19" ht="15.75" x14ac:dyDescent="0.25">
      <c r="C31" s="374" t="s">
        <v>464</v>
      </c>
      <c r="D31" s="374"/>
      <c r="E31" s="374"/>
      <c r="F31" s="374"/>
      <c r="G31" s="374"/>
      <c r="H31" s="78"/>
    </row>
    <row r="32" spans="1:19" x14ac:dyDescent="0.25">
      <c r="A32" s="16" t="s">
        <v>338</v>
      </c>
      <c r="H32" s="78"/>
    </row>
    <row r="33" spans="1:8" ht="21" x14ac:dyDescent="0.35">
      <c r="C33" s="375" t="s">
        <v>304</v>
      </c>
      <c r="D33" s="375"/>
      <c r="E33" s="375"/>
      <c r="F33" s="375"/>
      <c r="G33" s="375"/>
      <c r="H33" s="78"/>
    </row>
    <row r="34" spans="1:8" ht="15.75" x14ac:dyDescent="0.25">
      <c r="C34" s="374" t="s">
        <v>339</v>
      </c>
      <c r="D34" s="374"/>
      <c r="E34" s="374"/>
      <c r="F34" s="374"/>
      <c r="G34" s="374"/>
      <c r="H34" s="78"/>
    </row>
    <row r="35" spans="1:8" x14ac:dyDescent="0.25">
      <c r="C35" s="376" t="s">
        <v>226</v>
      </c>
      <c r="D35" s="376"/>
      <c r="E35" s="376"/>
      <c r="F35" s="376"/>
      <c r="G35" s="376"/>
      <c r="H35" s="78"/>
    </row>
    <row r="36" spans="1:8" ht="39" x14ac:dyDescent="0.25">
      <c r="A36" s="43"/>
      <c r="B36" s="66"/>
      <c r="C36" s="44"/>
      <c r="D36" s="67" t="s">
        <v>340</v>
      </c>
      <c r="E36" s="67" t="s">
        <v>341</v>
      </c>
      <c r="F36" s="67" t="s">
        <v>342</v>
      </c>
      <c r="G36" s="127" t="s">
        <v>1</v>
      </c>
      <c r="H36" s="78"/>
    </row>
    <row r="37" spans="1:8" x14ac:dyDescent="0.25">
      <c r="A37" s="46"/>
      <c r="B37" s="68"/>
      <c r="C37" s="47"/>
      <c r="D37" s="7">
        <v>1</v>
      </c>
      <c r="E37" s="7">
        <v>2</v>
      </c>
      <c r="F37" s="7">
        <v>3</v>
      </c>
      <c r="G37" s="7">
        <v>4</v>
      </c>
      <c r="H37" s="78"/>
    </row>
    <row r="38" spans="1:8" x14ac:dyDescent="0.25">
      <c r="A38" s="43">
        <v>1</v>
      </c>
      <c r="B38" s="66" t="s">
        <v>343</v>
      </c>
      <c r="C38" s="44"/>
      <c r="D38" s="50"/>
      <c r="E38" s="50"/>
      <c r="F38" s="50"/>
      <c r="G38" s="50"/>
      <c r="H38" s="78"/>
    </row>
    <row r="39" spans="1:8" x14ac:dyDescent="0.25">
      <c r="A39" s="51"/>
      <c r="B39" s="16">
        <v>1.1000000000000001</v>
      </c>
      <c r="C39" s="52" t="s">
        <v>334</v>
      </c>
      <c r="D39" s="53">
        <v>22100</v>
      </c>
      <c r="E39" s="53">
        <v>0</v>
      </c>
      <c r="F39" s="53">
        <v>0</v>
      </c>
      <c r="G39" s="53">
        <v>22100</v>
      </c>
      <c r="H39" s="78"/>
    </row>
    <row r="40" spans="1:8" x14ac:dyDescent="0.25">
      <c r="A40" s="51"/>
      <c r="B40" s="16">
        <v>1.4</v>
      </c>
      <c r="C40" s="52" t="s">
        <v>344</v>
      </c>
      <c r="D40" s="53">
        <v>22100</v>
      </c>
      <c r="E40" s="53">
        <v>0</v>
      </c>
      <c r="F40" s="53">
        <v>0</v>
      </c>
      <c r="G40" s="53">
        <v>22100</v>
      </c>
      <c r="H40" s="78"/>
    </row>
    <row r="41" spans="1:8" x14ac:dyDescent="0.25">
      <c r="A41" s="51">
        <v>2</v>
      </c>
      <c r="B41" s="16" t="s">
        <v>345</v>
      </c>
      <c r="C41" s="52"/>
      <c r="D41" s="53"/>
      <c r="E41" s="53"/>
      <c r="F41" s="53"/>
      <c r="G41" s="53"/>
      <c r="H41" s="78"/>
    </row>
    <row r="42" spans="1:8" x14ac:dyDescent="0.25">
      <c r="A42" s="51"/>
      <c r="B42" s="16">
        <v>2.1</v>
      </c>
      <c r="C42" s="52" t="s">
        <v>346</v>
      </c>
      <c r="D42" s="53">
        <v>0</v>
      </c>
      <c r="E42" s="53">
        <v>16500</v>
      </c>
      <c r="F42" s="53">
        <v>0</v>
      </c>
      <c r="G42" s="53">
        <v>16500</v>
      </c>
      <c r="H42" s="78"/>
    </row>
    <row r="43" spans="1:8" x14ac:dyDescent="0.25">
      <c r="A43" s="51"/>
      <c r="B43" s="16">
        <v>2.2999999999999998</v>
      </c>
      <c r="C43" s="52" t="s">
        <v>347</v>
      </c>
      <c r="D43" s="53">
        <v>0</v>
      </c>
      <c r="E43" s="53">
        <v>800</v>
      </c>
      <c r="F43" s="53">
        <v>0</v>
      </c>
      <c r="G43" s="53">
        <v>800</v>
      </c>
      <c r="H43" s="78"/>
    </row>
    <row r="44" spans="1:8" x14ac:dyDescent="0.25">
      <c r="A44" s="51"/>
      <c r="B44" s="16">
        <v>2.4</v>
      </c>
      <c r="C44" s="52" t="s">
        <v>348</v>
      </c>
      <c r="D44" s="53">
        <v>0</v>
      </c>
      <c r="E44" s="53">
        <v>0</v>
      </c>
      <c r="F44" s="53">
        <v>0</v>
      </c>
      <c r="G44" s="53">
        <v>0</v>
      </c>
      <c r="H44" s="78"/>
    </row>
    <row r="45" spans="1:8" x14ac:dyDescent="0.25">
      <c r="A45" s="51"/>
      <c r="B45" s="16">
        <v>2.8</v>
      </c>
      <c r="C45" s="52" t="s">
        <v>349</v>
      </c>
      <c r="D45" s="53">
        <v>0</v>
      </c>
      <c r="E45" s="53">
        <v>15700</v>
      </c>
      <c r="F45" s="53">
        <v>0</v>
      </c>
      <c r="G45" s="53">
        <v>15700</v>
      </c>
      <c r="H45" s="78"/>
    </row>
    <row r="46" spans="1:8" x14ac:dyDescent="0.25">
      <c r="A46" s="51">
        <v>4</v>
      </c>
      <c r="B46" s="16" t="s">
        <v>350</v>
      </c>
      <c r="C46" s="52"/>
      <c r="D46" s="53">
        <v>100</v>
      </c>
      <c r="E46" s="53">
        <v>10400</v>
      </c>
      <c r="F46" s="53">
        <v>0</v>
      </c>
      <c r="G46" s="53">
        <v>10500</v>
      </c>
      <c r="H46" s="78"/>
    </row>
    <row r="47" spans="1:8" x14ac:dyDescent="0.25">
      <c r="A47" s="51">
        <v>5</v>
      </c>
      <c r="B47" s="16" t="s">
        <v>351</v>
      </c>
      <c r="C47" s="52"/>
      <c r="D47" s="53">
        <v>500</v>
      </c>
      <c r="E47" s="53">
        <v>2100</v>
      </c>
      <c r="F47" s="53">
        <v>0</v>
      </c>
      <c r="G47" s="53">
        <v>2600</v>
      </c>
      <c r="H47" s="78"/>
    </row>
    <row r="48" spans="1:8" x14ac:dyDescent="0.25">
      <c r="A48" s="51">
        <v>6</v>
      </c>
      <c r="B48" s="16" t="s">
        <v>352</v>
      </c>
      <c r="C48" s="52"/>
      <c r="D48" s="53">
        <v>600</v>
      </c>
      <c r="E48" s="53">
        <v>3800</v>
      </c>
      <c r="F48" s="53">
        <v>0</v>
      </c>
      <c r="G48" s="53">
        <v>4400</v>
      </c>
      <c r="H48" s="78"/>
    </row>
    <row r="49" spans="1:8" x14ac:dyDescent="0.25">
      <c r="A49" s="51">
        <v>8</v>
      </c>
      <c r="B49" s="16" t="s">
        <v>353</v>
      </c>
      <c r="C49" s="52"/>
      <c r="D49" s="53"/>
      <c r="E49" s="53"/>
      <c r="F49" s="53"/>
      <c r="G49" s="53">
        <v>0</v>
      </c>
      <c r="H49" s="78"/>
    </row>
    <row r="50" spans="1:8" x14ac:dyDescent="0.25">
      <c r="A50" s="51"/>
      <c r="B50" s="16">
        <v>8.1</v>
      </c>
      <c r="C50" s="52" t="s">
        <v>354</v>
      </c>
      <c r="D50" s="53">
        <v>30100</v>
      </c>
      <c r="E50" s="53">
        <v>27300</v>
      </c>
      <c r="F50" s="53">
        <v>300</v>
      </c>
      <c r="G50" s="53">
        <v>57700</v>
      </c>
      <c r="H50" s="78"/>
    </row>
    <row r="51" spans="1:8" x14ac:dyDescent="0.25">
      <c r="A51" s="51"/>
      <c r="B51" s="16">
        <v>8.1999999999999993</v>
      </c>
      <c r="C51" s="52" t="s">
        <v>355</v>
      </c>
      <c r="D51" s="53">
        <v>2300</v>
      </c>
      <c r="E51" s="53">
        <v>2100</v>
      </c>
      <c r="F51" s="53">
        <v>0</v>
      </c>
      <c r="G51" s="53">
        <v>4400</v>
      </c>
      <c r="H51" s="78"/>
    </row>
    <row r="52" spans="1:8" x14ac:dyDescent="0.25">
      <c r="A52" s="51">
        <v>9</v>
      </c>
      <c r="B52" s="16" t="s">
        <v>356</v>
      </c>
      <c r="C52" s="52"/>
      <c r="D52" s="53">
        <v>6700</v>
      </c>
      <c r="E52" s="53">
        <v>6400</v>
      </c>
      <c r="F52" s="53">
        <v>100</v>
      </c>
      <c r="G52" s="53">
        <v>13200</v>
      </c>
      <c r="H52" s="78"/>
    </row>
    <row r="53" spans="1:8" x14ac:dyDescent="0.25">
      <c r="A53" s="51">
        <v>10</v>
      </c>
      <c r="B53" s="16" t="s">
        <v>357</v>
      </c>
      <c r="C53" s="52"/>
      <c r="D53" s="53">
        <v>0</v>
      </c>
      <c r="E53" s="53">
        <v>1600</v>
      </c>
      <c r="F53" s="53">
        <v>0</v>
      </c>
      <c r="G53" s="53">
        <v>1600</v>
      </c>
      <c r="H53" s="78"/>
    </row>
    <row r="54" spans="1:8" x14ac:dyDescent="0.25">
      <c r="A54" s="51">
        <v>11</v>
      </c>
      <c r="B54" s="16" t="s">
        <v>358</v>
      </c>
      <c r="C54" s="52"/>
      <c r="D54" s="53">
        <v>0</v>
      </c>
      <c r="E54" s="53">
        <v>0</v>
      </c>
      <c r="F54" s="53">
        <v>0</v>
      </c>
      <c r="G54" s="53">
        <v>0</v>
      </c>
      <c r="H54" s="78"/>
    </row>
    <row r="55" spans="1:8" x14ac:dyDescent="0.25">
      <c r="A55" s="51">
        <v>12</v>
      </c>
      <c r="B55" s="16" t="s">
        <v>359</v>
      </c>
      <c r="C55" s="52"/>
      <c r="D55" s="53">
        <v>300</v>
      </c>
      <c r="E55" s="53">
        <v>400</v>
      </c>
      <c r="F55" s="53">
        <v>0</v>
      </c>
      <c r="G55" s="53">
        <v>700</v>
      </c>
      <c r="H55" s="78"/>
    </row>
    <row r="56" spans="1:8" x14ac:dyDescent="0.25">
      <c r="A56" s="51">
        <v>13</v>
      </c>
      <c r="B56" s="16" t="s">
        <v>360</v>
      </c>
      <c r="C56" s="52"/>
      <c r="D56" s="53">
        <v>1100</v>
      </c>
      <c r="E56" s="53">
        <v>1700</v>
      </c>
      <c r="F56" s="53">
        <v>400</v>
      </c>
      <c r="G56" s="53">
        <v>3200</v>
      </c>
      <c r="H56" s="78"/>
    </row>
    <row r="57" spans="1:8" x14ac:dyDescent="0.25">
      <c r="A57" s="51">
        <v>14</v>
      </c>
      <c r="B57" s="16" t="s">
        <v>361</v>
      </c>
      <c r="C57" s="52"/>
      <c r="D57" s="53">
        <v>2600</v>
      </c>
      <c r="E57" s="53">
        <v>2900</v>
      </c>
      <c r="F57" s="53">
        <v>0</v>
      </c>
      <c r="G57" s="53">
        <v>5500</v>
      </c>
      <c r="H57" s="78"/>
    </row>
    <row r="58" spans="1:8" x14ac:dyDescent="0.25">
      <c r="A58" s="51">
        <v>15</v>
      </c>
      <c r="B58" s="16" t="s">
        <v>362</v>
      </c>
      <c r="C58" s="52"/>
      <c r="D58" s="53">
        <v>1100</v>
      </c>
      <c r="E58" s="53">
        <v>3300</v>
      </c>
      <c r="F58" s="53">
        <v>100</v>
      </c>
      <c r="G58" s="53">
        <v>4500</v>
      </c>
      <c r="H58" s="78"/>
    </row>
    <row r="59" spans="1:8" x14ac:dyDescent="0.25">
      <c r="A59" s="51">
        <v>16</v>
      </c>
      <c r="B59" s="16" t="s">
        <v>363</v>
      </c>
      <c r="C59" s="52"/>
      <c r="D59" s="53">
        <v>100</v>
      </c>
      <c r="E59" s="53">
        <v>600</v>
      </c>
      <c r="F59" s="53">
        <v>0</v>
      </c>
      <c r="G59" s="53">
        <v>700</v>
      </c>
      <c r="H59" s="78"/>
    </row>
    <row r="60" spans="1:8" x14ac:dyDescent="0.25">
      <c r="A60" s="51">
        <v>17</v>
      </c>
      <c r="B60" s="16" t="s">
        <v>364</v>
      </c>
      <c r="C60" s="52"/>
      <c r="D60" s="53">
        <v>2000</v>
      </c>
      <c r="E60" s="53">
        <v>2100</v>
      </c>
      <c r="F60" s="53">
        <v>0</v>
      </c>
      <c r="G60" s="53">
        <v>4100</v>
      </c>
      <c r="H60" s="78"/>
    </row>
    <row r="61" spans="1:8" x14ac:dyDescent="0.25">
      <c r="A61" s="51">
        <v>18</v>
      </c>
      <c r="B61" s="16" t="s">
        <v>365</v>
      </c>
      <c r="C61" s="52"/>
      <c r="D61" s="53">
        <v>900</v>
      </c>
      <c r="E61" s="53">
        <v>1100</v>
      </c>
      <c r="F61" s="53">
        <v>0</v>
      </c>
      <c r="G61" s="53">
        <v>2000</v>
      </c>
      <c r="H61" s="78"/>
    </row>
    <row r="62" spans="1:8" x14ac:dyDescent="0.25">
      <c r="A62" s="51">
        <v>19</v>
      </c>
      <c r="B62" s="16" t="s">
        <v>366</v>
      </c>
      <c r="C62" s="52"/>
      <c r="D62" s="53">
        <v>48400</v>
      </c>
      <c r="E62" s="53">
        <v>65800</v>
      </c>
      <c r="F62" s="53">
        <v>900</v>
      </c>
      <c r="G62" s="53">
        <v>115100</v>
      </c>
      <c r="H62" s="78"/>
    </row>
    <row r="63" spans="1:8" x14ac:dyDescent="0.25">
      <c r="A63" s="51">
        <v>20</v>
      </c>
      <c r="B63" s="16" t="s">
        <v>367</v>
      </c>
      <c r="C63" s="52"/>
      <c r="D63" s="53"/>
      <c r="E63" s="53"/>
      <c r="F63" s="53"/>
      <c r="G63" s="53"/>
      <c r="H63" s="78"/>
    </row>
    <row r="64" spans="1:8" x14ac:dyDescent="0.25">
      <c r="A64" s="51"/>
      <c r="B64" s="16">
        <v>20.100000000000001</v>
      </c>
      <c r="C64" s="52" t="s">
        <v>368</v>
      </c>
      <c r="D64" s="53">
        <v>0</v>
      </c>
      <c r="E64" s="53">
        <v>13200</v>
      </c>
      <c r="F64" s="53">
        <v>0</v>
      </c>
      <c r="G64" s="53">
        <v>13200</v>
      </c>
      <c r="H64" s="78"/>
    </row>
    <row r="65" spans="1:8" x14ac:dyDescent="0.25">
      <c r="A65" s="51"/>
      <c r="B65" s="16">
        <v>20.2</v>
      </c>
      <c r="C65" s="52" t="s">
        <v>369</v>
      </c>
      <c r="D65" s="53">
        <v>100</v>
      </c>
      <c r="E65" s="53">
        <v>900</v>
      </c>
      <c r="F65" s="53">
        <v>0</v>
      </c>
      <c r="G65" s="53">
        <v>1000</v>
      </c>
      <c r="H65" s="78"/>
    </row>
    <row r="66" spans="1:8" x14ac:dyDescent="0.25">
      <c r="A66" s="51"/>
      <c r="B66" s="16">
        <v>20.399999999999999</v>
      </c>
      <c r="C66" s="52" t="s">
        <v>370</v>
      </c>
      <c r="D66" s="53">
        <v>0</v>
      </c>
      <c r="E66" s="53">
        <v>300</v>
      </c>
      <c r="F66" s="53">
        <v>0</v>
      </c>
      <c r="G66" s="53">
        <v>300</v>
      </c>
      <c r="H66" s="78"/>
    </row>
    <row r="67" spans="1:8" x14ac:dyDescent="0.25">
      <c r="A67" s="51"/>
      <c r="B67" s="16">
        <v>20.5</v>
      </c>
      <c r="C67" s="52" t="s">
        <v>371</v>
      </c>
      <c r="D67" s="53">
        <v>100</v>
      </c>
      <c r="E67" s="53">
        <v>14400</v>
      </c>
      <c r="F67" s="53">
        <v>0</v>
      </c>
      <c r="G67" s="53">
        <v>14500</v>
      </c>
      <c r="H67" s="78"/>
    </row>
    <row r="68" spans="1:8" x14ac:dyDescent="0.25">
      <c r="A68" s="51">
        <v>24</v>
      </c>
      <c r="B68" s="16" t="s">
        <v>372</v>
      </c>
      <c r="C68" s="52"/>
      <c r="D68" s="53">
        <v>100</v>
      </c>
      <c r="E68" s="53">
        <v>2300</v>
      </c>
      <c r="F68" s="53">
        <v>400</v>
      </c>
      <c r="G68" s="53">
        <v>2800</v>
      </c>
      <c r="H68" s="78"/>
    </row>
    <row r="69" spans="1:8" x14ac:dyDescent="0.25">
      <c r="A69" s="51">
        <v>25</v>
      </c>
      <c r="B69" s="16" t="s">
        <v>373</v>
      </c>
      <c r="C69" s="52"/>
      <c r="D69" s="50">
        <v>70700</v>
      </c>
      <c r="E69" s="50">
        <v>98200</v>
      </c>
      <c r="F69" s="50">
        <v>1300</v>
      </c>
      <c r="G69" s="50">
        <v>170200</v>
      </c>
      <c r="H69" s="78"/>
    </row>
    <row r="70" spans="1:8" x14ac:dyDescent="0.25">
      <c r="A70" s="51">
        <v>26</v>
      </c>
      <c r="B70" s="16" t="s">
        <v>374</v>
      </c>
      <c r="C70" s="52"/>
      <c r="D70" s="53">
        <v>50700</v>
      </c>
      <c r="E70" s="53">
        <v>12600</v>
      </c>
      <c r="F70" s="53">
        <v>0</v>
      </c>
      <c r="G70" s="53">
        <v>63300</v>
      </c>
      <c r="H70" s="78"/>
    </row>
    <row r="71" spans="1:8" x14ac:dyDescent="0.25">
      <c r="A71" s="51">
        <v>27</v>
      </c>
      <c r="B71" s="16" t="s">
        <v>375</v>
      </c>
      <c r="C71" s="52"/>
      <c r="D71" s="53">
        <v>45700</v>
      </c>
      <c r="E71" s="53">
        <v>11500</v>
      </c>
      <c r="F71" s="53">
        <v>0</v>
      </c>
      <c r="G71" s="53">
        <v>57200</v>
      </c>
      <c r="H71" s="78"/>
    </row>
    <row r="72" spans="1:8" x14ac:dyDescent="0.25">
      <c r="A72" s="46">
        <v>30</v>
      </c>
      <c r="B72" s="68" t="s">
        <v>376</v>
      </c>
      <c r="C72" s="47"/>
      <c r="D72" s="122">
        <v>65700</v>
      </c>
      <c r="E72" s="122">
        <v>97100</v>
      </c>
      <c r="F72" s="122">
        <v>1300</v>
      </c>
      <c r="G72" s="122">
        <v>164100</v>
      </c>
      <c r="H72" s="78"/>
    </row>
    <row r="73" spans="1:8" x14ac:dyDescent="0.25">
      <c r="A73" s="82"/>
      <c r="B73" s="82"/>
      <c r="C73" s="82"/>
      <c r="D73" s="82"/>
      <c r="E73" s="82"/>
      <c r="F73" s="82"/>
      <c r="G73" s="82"/>
      <c r="H73" s="78"/>
    </row>
    <row r="74" spans="1:8" x14ac:dyDescent="0.25">
      <c r="C74" s="16"/>
      <c r="D74" s="16"/>
      <c r="E74" s="16"/>
      <c r="F74" s="16"/>
      <c r="G74" s="16"/>
    </row>
    <row r="75" spans="1:8" x14ac:dyDescent="0.25">
      <c r="C75" s="16"/>
      <c r="D75" s="16"/>
      <c r="E75" s="16"/>
      <c r="F75" s="16"/>
      <c r="G75" s="16"/>
    </row>
    <row r="76" spans="1:8" x14ac:dyDescent="0.25">
      <c r="C76" s="16"/>
      <c r="D76" s="16"/>
      <c r="E76" s="16"/>
      <c r="F76" s="16"/>
      <c r="G76" s="16"/>
    </row>
    <row r="77" spans="1:8" x14ac:dyDescent="0.25">
      <c r="C77" s="16"/>
      <c r="D77" s="16"/>
      <c r="E77" s="16"/>
      <c r="F77" s="16"/>
      <c r="G77" s="16"/>
    </row>
    <row r="78" spans="1:8" x14ac:dyDescent="0.25">
      <c r="C78" s="16"/>
      <c r="D78" s="16"/>
      <c r="E78" s="16"/>
      <c r="F78" s="16"/>
      <c r="G78" s="16"/>
    </row>
    <row r="79" spans="1:8" x14ac:dyDescent="0.25">
      <c r="C79" s="16"/>
      <c r="D79" s="16"/>
      <c r="E79" s="16"/>
      <c r="F79" s="16"/>
      <c r="G79" s="16"/>
    </row>
    <row r="80" spans="1:8" x14ac:dyDescent="0.25">
      <c r="C80" s="16"/>
      <c r="D80" s="16"/>
      <c r="E80" s="16"/>
      <c r="F80" s="16"/>
      <c r="G80" s="16"/>
    </row>
    <row r="81" spans="3:7" x14ac:dyDescent="0.25">
      <c r="C81" s="16"/>
      <c r="D81" s="16"/>
      <c r="E81" s="16"/>
      <c r="F81" s="16"/>
      <c r="G81" s="16"/>
    </row>
    <row r="82" spans="3:7" x14ac:dyDescent="0.25">
      <c r="C82" s="16"/>
      <c r="D82" s="16"/>
      <c r="E82" s="16"/>
      <c r="F82" s="16"/>
      <c r="G82" s="16"/>
    </row>
    <row r="83" spans="3:7" x14ac:dyDescent="0.25">
      <c r="C83" s="16"/>
      <c r="D83" s="16"/>
      <c r="E83" s="16"/>
      <c r="F83" s="16"/>
      <c r="G83" s="16"/>
    </row>
    <row r="84" spans="3:7" x14ac:dyDescent="0.25">
      <c r="C84" s="16"/>
      <c r="D84" s="16"/>
      <c r="E84" s="16"/>
      <c r="F84" s="16"/>
      <c r="G84" s="16"/>
    </row>
    <row r="85" spans="3:7" x14ac:dyDescent="0.25">
      <c r="C85" s="16"/>
      <c r="D85" s="16"/>
      <c r="E85" s="16"/>
      <c r="F85" s="16"/>
      <c r="G85" s="16"/>
    </row>
    <row r="86" spans="3:7" x14ac:dyDescent="0.25">
      <c r="C86" s="16"/>
      <c r="D86" s="16"/>
      <c r="E86" s="16"/>
      <c r="F86" s="16"/>
      <c r="G86" s="16"/>
    </row>
    <row r="87" spans="3:7" x14ac:dyDescent="0.25">
      <c r="C87" s="16"/>
      <c r="D87" s="16"/>
      <c r="E87" s="16"/>
      <c r="F87" s="16"/>
      <c r="G87" s="16"/>
    </row>
    <row r="88" spans="3:7" x14ac:dyDescent="0.25">
      <c r="C88" s="16"/>
      <c r="D88" s="16"/>
      <c r="E88" s="16"/>
      <c r="F88" s="16"/>
      <c r="G88" s="16"/>
    </row>
    <row r="89" spans="3:7" x14ac:dyDescent="0.25">
      <c r="C89" s="16"/>
      <c r="D89" s="16"/>
      <c r="E89" s="16"/>
      <c r="F89" s="16"/>
      <c r="G89" s="16"/>
    </row>
    <row r="90" spans="3:7" x14ac:dyDescent="0.25">
      <c r="C90" s="16"/>
      <c r="D90" s="16"/>
      <c r="E90" s="16"/>
      <c r="F90" s="16"/>
      <c r="G90" s="16"/>
    </row>
    <row r="91" spans="3:7" x14ac:dyDescent="0.25">
      <c r="C91" s="16"/>
      <c r="D91" s="16"/>
      <c r="E91" s="16"/>
      <c r="F91" s="16"/>
      <c r="G91" s="16"/>
    </row>
    <row r="92" spans="3:7" x14ac:dyDescent="0.25">
      <c r="C92" s="16"/>
      <c r="D92" s="16"/>
      <c r="E92" s="16"/>
      <c r="F92" s="16"/>
      <c r="G92" s="16"/>
    </row>
    <row r="93" spans="3:7" x14ac:dyDescent="0.25">
      <c r="C93" s="16"/>
      <c r="D93" s="16"/>
      <c r="E93" s="16"/>
      <c r="F93" s="16"/>
      <c r="G93" s="16"/>
    </row>
    <row r="94" spans="3:7" x14ac:dyDescent="0.25">
      <c r="C94" s="16"/>
      <c r="D94" s="16"/>
      <c r="E94" s="16"/>
      <c r="F94" s="16"/>
      <c r="G94" s="16"/>
    </row>
    <row r="95" spans="3:7" x14ac:dyDescent="0.25">
      <c r="C95" s="16"/>
      <c r="D95" s="16"/>
      <c r="E95" s="16"/>
      <c r="F95" s="16"/>
      <c r="G95" s="16"/>
    </row>
    <row r="96" spans="3:7" x14ac:dyDescent="0.25">
      <c r="C96" s="16"/>
      <c r="D96" s="16"/>
      <c r="E96" s="16"/>
      <c r="F96" s="16"/>
      <c r="G96" s="16"/>
    </row>
    <row r="97" spans="3:7" x14ac:dyDescent="0.25">
      <c r="C97" s="16"/>
      <c r="D97" s="16"/>
      <c r="E97" s="16"/>
      <c r="F97" s="16"/>
      <c r="G97" s="16"/>
    </row>
    <row r="98" spans="3:7" x14ac:dyDescent="0.25">
      <c r="C98" s="16"/>
      <c r="D98" s="16"/>
      <c r="E98" s="16"/>
      <c r="F98" s="16"/>
      <c r="G98" s="16"/>
    </row>
    <row r="99" spans="3:7" x14ac:dyDescent="0.25">
      <c r="C99" s="16"/>
      <c r="D99" s="16"/>
      <c r="E99" s="16"/>
      <c r="F99" s="16"/>
      <c r="G99" s="16"/>
    </row>
    <row r="100" spans="3:7" x14ac:dyDescent="0.25">
      <c r="C100" s="16"/>
      <c r="D100" s="16"/>
      <c r="E100" s="16"/>
      <c r="F100" s="16"/>
      <c r="G100" s="16"/>
    </row>
    <row r="101" spans="3:7" x14ac:dyDescent="0.25">
      <c r="C101" s="16"/>
      <c r="D101" s="16"/>
      <c r="E101" s="16"/>
      <c r="F101" s="16"/>
      <c r="G101" s="16"/>
    </row>
    <row r="102" spans="3:7" x14ac:dyDescent="0.25">
      <c r="C102" s="16"/>
      <c r="D102" s="16"/>
      <c r="E102" s="16"/>
      <c r="F102" s="16"/>
      <c r="G102" s="16"/>
    </row>
    <row r="103" spans="3:7" x14ac:dyDescent="0.25">
      <c r="C103" s="16"/>
      <c r="D103" s="16"/>
      <c r="E103" s="16"/>
      <c r="F103" s="16"/>
      <c r="G103" s="16"/>
    </row>
    <row r="104" spans="3:7" x14ac:dyDescent="0.25">
      <c r="C104" s="16"/>
      <c r="D104" s="16"/>
      <c r="E104" s="16"/>
      <c r="F104" s="16"/>
      <c r="G104" s="16"/>
    </row>
    <row r="105" spans="3:7" x14ac:dyDescent="0.25">
      <c r="C105" s="16"/>
      <c r="D105" s="16"/>
      <c r="E105" s="16"/>
      <c r="F105" s="16"/>
      <c r="G105" s="16"/>
    </row>
    <row r="106" spans="3:7" x14ac:dyDescent="0.25">
      <c r="C106" s="16"/>
      <c r="D106" s="16"/>
      <c r="E106" s="16"/>
      <c r="F106" s="16"/>
      <c r="G106" s="16"/>
    </row>
    <row r="107" spans="3:7" x14ac:dyDescent="0.25">
      <c r="C107" s="16"/>
      <c r="D107" s="16"/>
      <c r="E107" s="16"/>
      <c r="F107" s="16"/>
      <c r="G107" s="16"/>
    </row>
    <row r="108" spans="3:7" x14ac:dyDescent="0.25">
      <c r="C108" s="16"/>
      <c r="D108" s="16"/>
      <c r="E108" s="16"/>
      <c r="F108" s="16"/>
      <c r="G108" s="16"/>
    </row>
    <row r="109" spans="3:7" x14ac:dyDescent="0.25">
      <c r="C109" s="16"/>
      <c r="D109" s="16"/>
      <c r="E109" s="16"/>
      <c r="F109" s="16"/>
      <c r="G109" s="16"/>
    </row>
    <row r="110" spans="3:7" x14ac:dyDescent="0.25">
      <c r="C110" s="16"/>
      <c r="D110" s="16"/>
      <c r="E110" s="16"/>
      <c r="F110" s="16"/>
      <c r="G110" s="16"/>
    </row>
    <row r="111" spans="3:7" x14ac:dyDescent="0.25">
      <c r="C111" s="16"/>
      <c r="D111" s="16"/>
      <c r="E111" s="16"/>
      <c r="F111" s="16"/>
      <c r="G111" s="16"/>
    </row>
    <row r="112" spans="3:7"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row r="205" spans="3:7" x14ac:dyDescent="0.25">
      <c r="C205" s="16"/>
      <c r="D205" s="16"/>
      <c r="E205" s="16"/>
      <c r="F205" s="16"/>
      <c r="G205" s="16"/>
    </row>
    <row r="206" spans="3:7" x14ac:dyDescent="0.25">
      <c r="C206" s="16"/>
      <c r="D206" s="16"/>
      <c r="E206" s="16"/>
      <c r="F206" s="16"/>
      <c r="G206" s="16"/>
    </row>
    <row r="207" spans="3:7" x14ac:dyDescent="0.25">
      <c r="C207" s="16"/>
      <c r="D207" s="16"/>
      <c r="E207" s="16"/>
      <c r="F207" s="16"/>
      <c r="G207" s="16"/>
    </row>
    <row r="208" spans="3:7" x14ac:dyDescent="0.25">
      <c r="C208" s="16"/>
      <c r="D208" s="16"/>
      <c r="E208" s="16"/>
      <c r="F208" s="16"/>
      <c r="G208" s="16"/>
    </row>
    <row r="209" spans="3:7" x14ac:dyDescent="0.25">
      <c r="C209" s="16"/>
      <c r="D209" s="16"/>
      <c r="E209" s="16"/>
      <c r="F209" s="16"/>
      <c r="G209" s="16"/>
    </row>
    <row r="210" spans="3:7" x14ac:dyDescent="0.25">
      <c r="C210" s="16"/>
      <c r="D210" s="16"/>
      <c r="E210" s="16"/>
      <c r="F210" s="16"/>
      <c r="G210" s="16"/>
    </row>
  </sheetData>
  <mergeCells count="29">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 ref="R6:R7"/>
    <mergeCell ref="K1:R1"/>
    <mergeCell ref="C2:G2"/>
    <mergeCell ref="K3:R3"/>
    <mergeCell ref="C4:G4"/>
    <mergeCell ref="K4:R4"/>
    <mergeCell ref="C5:G5"/>
    <mergeCell ref="K5:R5"/>
    <mergeCell ref="C6:G6"/>
    <mergeCell ref="L6:N6"/>
    <mergeCell ref="O6:O7"/>
    <mergeCell ref="P6:P7"/>
    <mergeCell ref="Q6:Q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N290"/>
  <sheetViews>
    <sheetView showGridLines="0" workbookViewId="0"/>
  </sheetViews>
  <sheetFormatPr defaultRowHeight="15" x14ac:dyDescent="0.25"/>
  <cols>
    <col min="1" max="1" width="8.28515625" style="16" customWidth="1"/>
    <col min="2" max="2" width="4.7109375" style="16" customWidth="1"/>
    <col min="3" max="3" width="42.28515625" customWidth="1"/>
    <col min="4" max="10" width="12.7109375" customWidth="1"/>
    <col min="11" max="11" width="12" bestFit="1" customWidth="1"/>
    <col min="12" max="12" width="11" bestFit="1" customWidth="1"/>
    <col min="14" max="14" width="7.5703125" customWidth="1"/>
    <col min="15" max="15" width="10" bestFit="1" customWidth="1"/>
    <col min="16" max="17" width="12" bestFit="1" customWidth="1"/>
    <col min="18" max="18" width="10" bestFit="1" customWidth="1"/>
  </cols>
  <sheetData>
    <row r="1" spans="1:14" ht="15.75" x14ac:dyDescent="0.25">
      <c r="C1" s="374" t="s">
        <v>477</v>
      </c>
      <c r="D1" s="374"/>
      <c r="E1" s="374"/>
      <c r="F1" s="374"/>
      <c r="G1" s="374"/>
      <c r="H1" s="374"/>
      <c r="I1" s="374"/>
      <c r="J1" s="78"/>
    </row>
    <row r="2" spans="1:14" ht="10.5" customHeight="1" x14ac:dyDescent="0.25">
      <c r="A2" s="16" t="s">
        <v>407</v>
      </c>
      <c r="J2" s="78"/>
      <c r="N2" s="162"/>
    </row>
    <row r="3" spans="1:14" ht="21" x14ac:dyDescent="0.35">
      <c r="C3" s="375" t="s">
        <v>408</v>
      </c>
      <c r="D3" s="375"/>
      <c r="E3" s="375"/>
      <c r="F3" s="375"/>
      <c r="G3" s="375"/>
      <c r="H3" s="375"/>
      <c r="I3" s="375"/>
      <c r="J3" s="78"/>
      <c r="N3" s="162"/>
    </row>
    <row r="4" spans="1:14" x14ac:dyDescent="0.25">
      <c r="C4" s="422" t="s">
        <v>226</v>
      </c>
      <c r="D4" s="422"/>
      <c r="E4" s="422"/>
      <c r="F4" s="422"/>
      <c r="G4" s="422"/>
      <c r="H4" s="422"/>
      <c r="I4" s="422"/>
      <c r="J4" s="78"/>
    </row>
    <row r="5" spans="1:14" ht="10.5" customHeight="1" x14ac:dyDescent="0.25">
      <c r="C5" s="376"/>
      <c r="D5" s="376"/>
      <c r="E5" s="376"/>
      <c r="F5" s="376"/>
      <c r="G5" s="376"/>
      <c r="H5" s="376"/>
      <c r="I5" s="376"/>
      <c r="J5" s="78"/>
    </row>
    <row r="6" spans="1:14" x14ac:dyDescent="0.25">
      <c r="A6" s="43"/>
      <c r="B6" s="398" t="s">
        <v>409</v>
      </c>
      <c r="C6" s="399"/>
      <c r="D6" s="67"/>
      <c r="E6" s="431" t="s">
        <v>341</v>
      </c>
      <c r="F6" s="435"/>
      <c r="G6" s="432"/>
      <c r="H6" s="67"/>
      <c r="I6" s="127"/>
      <c r="J6" s="78"/>
    </row>
    <row r="7" spans="1:14" ht="64.5" x14ac:dyDescent="0.25">
      <c r="A7" s="51"/>
      <c r="B7" s="433"/>
      <c r="C7" s="434"/>
      <c r="D7" s="38" t="s">
        <v>410</v>
      </c>
      <c r="E7" s="38" t="s">
        <v>411</v>
      </c>
      <c r="F7" s="38" t="s">
        <v>412</v>
      </c>
      <c r="G7" s="38" t="s">
        <v>413</v>
      </c>
      <c r="H7" s="38" t="s">
        <v>342</v>
      </c>
      <c r="I7" s="147" t="s">
        <v>414</v>
      </c>
      <c r="J7" s="78"/>
    </row>
    <row r="8" spans="1:14" x14ac:dyDescent="0.25">
      <c r="A8" s="46"/>
      <c r="B8" s="401"/>
      <c r="C8" s="402"/>
      <c r="D8" s="7">
        <v>1</v>
      </c>
      <c r="E8" s="7">
        <v>2</v>
      </c>
      <c r="F8" s="7">
        <v>3</v>
      </c>
      <c r="G8" s="7">
        <v>4</v>
      </c>
      <c r="H8" s="7">
        <v>5</v>
      </c>
      <c r="I8" s="7">
        <v>6</v>
      </c>
      <c r="J8" s="78"/>
    </row>
    <row r="9" spans="1:14" x14ac:dyDescent="0.25">
      <c r="A9" s="43">
        <v>1</v>
      </c>
      <c r="B9" s="66" t="s">
        <v>343</v>
      </c>
      <c r="C9" s="44"/>
      <c r="D9" s="50"/>
      <c r="E9" s="50"/>
      <c r="F9" s="50"/>
      <c r="G9" s="50"/>
      <c r="H9" s="50"/>
      <c r="I9" s="50"/>
      <c r="J9" s="78"/>
      <c r="K9" s="41"/>
    </row>
    <row r="10" spans="1:14" x14ac:dyDescent="0.25">
      <c r="A10" s="51"/>
      <c r="B10" s="16">
        <v>1.1000000000000001</v>
      </c>
      <c r="C10" s="52" t="s">
        <v>334</v>
      </c>
      <c r="D10" s="153">
        <v>22100</v>
      </c>
      <c r="E10" s="153">
        <v>0</v>
      </c>
      <c r="F10" s="153">
        <v>0</v>
      </c>
      <c r="G10" s="153">
        <v>0</v>
      </c>
      <c r="H10" s="153">
        <v>0</v>
      </c>
      <c r="I10" s="153">
        <v>22100</v>
      </c>
      <c r="J10" s="78"/>
    </row>
    <row r="11" spans="1:14" x14ac:dyDescent="0.25">
      <c r="A11" s="51"/>
      <c r="B11" s="16">
        <v>1.4</v>
      </c>
      <c r="C11" s="52" t="s">
        <v>344</v>
      </c>
      <c r="D11" s="153">
        <v>22100</v>
      </c>
      <c r="E11" s="153">
        <v>0</v>
      </c>
      <c r="F11" s="153"/>
      <c r="G11" s="153"/>
      <c r="H11" s="153">
        <v>0</v>
      </c>
      <c r="I11" s="153">
        <v>22100</v>
      </c>
      <c r="J11" s="78"/>
    </row>
    <row r="12" spans="1:14" x14ac:dyDescent="0.25">
      <c r="A12" s="51">
        <v>2</v>
      </c>
      <c r="B12" s="16" t="s">
        <v>345</v>
      </c>
      <c r="C12" s="52"/>
      <c r="D12" s="153"/>
      <c r="E12" s="153"/>
      <c r="F12" s="153"/>
      <c r="G12" s="153"/>
      <c r="H12" s="153"/>
      <c r="I12" s="153"/>
      <c r="J12" s="78"/>
    </row>
    <row r="13" spans="1:14" x14ac:dyDescent="0.25">
      <c r="A13" s="51"/>
      <c r="B13" s="16">
        <v>2.1</v>
      </c>
      <c r="C13" s="52" t="s">
        <v>346</v>
      </c>
      <c r="D13" s="153">
        <v>0</v>
      </c>
      <c r="E13" s="153">
        <v>16500</v>
      </c>
      <c r="F13" s="153">
        <v>0</v>
      </c>
      <c r="G13" s="153">
        <v>0</v>
      </c>
      <c r="H13" s="153">
        <v>0</v>
      </c>
      <c r="I13" s="153">
        <v>16500</v>
      </c>
      <c r="J13" s="78"/>
    </row>
    <row r="14" spans="1:14" x14ac:dyDescent="0.25">
      <c r="A14" s="51"/>
      <c r="B14" s="16">
        <v>2.2999999999999998</v>
      </c>
      <c r="C14" s="52" t="s">
        <v>347</v>
      </c>
      <c r="D14" s="153">
        <v>0</v>
      </c>
      <c r="E14" s="153">
        <v>800</v>
      </c>
      <c r="F14" s="153">
        <v>0</v>
      </c>
      <c r="G14" s="153">
        <v>0</v>
      </c>
      <c r="H14" s="153">
        <v>0</v>
      </c>
      <c r="I14" s="153">
        <v>800</v>
      </c>
      <c r="J14" s="78"/>
    </row>
    <row r="15" spans="1:14" x14ac:dyDescent="0.25">
      <c r="A15" s="51"/>
      <c r="B15" s="16">
        <v>2.4</v>
      </c>
      <c r="C15" s="52" t="s">
        <v>348</v>
      </c>
      <c r="D15" s="153">
        <v>0</v>
      </c>
      <c r="E15" s="153">
        <v>0</v>
      </c>
      <c r="F15" s="153">
        <v>0</v>
      </c>
      <c r="G15" s="153">
        <v>0</v>
      </c>
      <c r="H15" s="153">
        <v>0</v>
      </c>
      <c r="I15" s="153">
        <v>0</v>
      </c>
      <c r="J15" s="78"/>
    </row>
    <row r="16" spans="1:14" x14ac:dyDescent="0.25">
      <c r="A16" s="51"/>
      <c r="B16" s="16">
        <v>2.8</v>
      </c>
      <c r="C16" s="52" t="s">
        <v>349</v>
      </c>
      <c r="D16" s="153">
        <v>0</v>
      </c>
      <c r="E16" s="153">
        <v>15700</v>
      </c>
      <c r="F16" s="153"/>
      <c r="G16" s="153"/>
      <c r="H16" s="153">
        <v>0</v>
      </c>
      <c r="I16" s="153">
        <v>15700</v>
      </c>
      <c r="J16" s="78"/>
    </row>
    <row r="17" spans="1:10" x14ac:dyDescent="0.25">
      <c r="A17" s="51">
        <v>4</v>
      </c>
      <c r="B17" s="16" t="s">
        <v>350</v>
      </c>
      <c r="C17" s="52"/>
      <c r="D17" s="153">
        <v>100</v>
      </c>
      <c r="E17" s="153">
        <v>10400</v>
      </c>
      <c r="F17" s="153">
        <v>0</v>
      </c>
      <c r="G17" s="153">
        <v>0</v>
      </c>
      <c r="H17" s="153">
        <v>0</v>
      </c>
      <c r="I17" s="153">
        <v>10500</v>
      </c>
      <c r="J17" s="78"/>
    </row>
    <row r="18" spans="1:10" x14ac:dyDescent="0.25">
      <c r="A18" s="51">
        <v>5</v>
      </c>
      <c r="B18" s="16" t="s">
        <v>351</v>
      </c>
      <c r="C18" s="52"/>
      <c r="D18" s="153">
        <v>500</v>
      </c>
      <c r="E18" s="153">
        <v>0</v>
      </c>
      <c r="F18" s="153">
        <v>2100</v>
      </c>
      <c r="G18" s="153">
        <v>0</v>
      </c>
      <c r="H18" s="153">
        <v>0</v>
      </c>
      <c r="I18" s="153">
        <v>2600</v>
      </c>
      <c r="J18" s="78"/>
    </row>
    <row r="19" spans="1:10" x14ac:dyDescent="0.25">
      <c r="A19" s="51">
        <v>6</v>
      </c>
      <c r="B19" s="16" t="s">
        <v>352</v>
      </c>
      <c r="C19" s="52"/>
      <c r="D19" s="153">
        <v>600</v>
      </c>
      <c r="E19" s="153">
        <v>0</v>
      </c>
      <c r="F19" s="153">
        <v>3800</v>
      </c>
      <c r="G19" s="153">
        <v>0</v>
      </c>
      <c r="H19" s="153">
        <v>0</v>
      </c>
      <c r="I19" s="153">
        <v>4400</v>
      </c>
      <c r="J19" s="78"/>
    </row>
    <row r="20" spans="1:10" x14ac:dyDescent="0.25">
      <c r="A20" s="51">
        <v>8</v>
      </c>
      <c r="B20" s="16" t="s">
        <v>353</v>
      </c>
      <c r="C20" s="52"/>
      <c r="D20" s="153"/>
      <c r="E20" s="153"/>
      <c r="F20" s="153"/>
      <c r="G20" s="153"/>
      <c r="H20" s="153"/>
      <c r="I20" s="153">
        <v>0</v>
      </c>
      <c r="J20" s="78"/>
    </row>
    <row r="21" spans="1:10" x14ac:dyDescent="0.25">
      <c r="A21" s="51"/>
      <c r="B21" s="16">
        <v>8.1</v>
      </c>
      <c r="C21" s="52" t="s">
        <v>354</v>
      </c>
      <c r="D21" s="153">
        <v>30100</v>
      </c>
      <c r="E21" s="153">
        <v>13500</v>
      </c>
      <c r="F21" s="153">
        <v>13800</v>
      </c>
      <c r="G21" s="153">
        <v>0</v>
      </c>
      <c r="H21" s="153">
        <v>300</v>
      </c>
      <c r="I21" s="153">
        <v>57700</v>
      </c>
      <c r="J21" s="78"/>
    </row>
    <row r="22" spans="1:10" x14ac:dyDescent="0.25">
      <c r="A22" s="51"/>
      <c r="B22" s="16">
        <v>8.1999999999999993</v>
      </c>
      <c r="C22" s="52" t="s">
        <v>355</v>
      </c>
      <c r="D22" s="153">
        <v>2200</v>
      </c>
      <c r="E22" s="153">
        <v>1100</v>
      </c>
      <c r="F22" s="153">
        <v>1100</v>
      </c>
      <c r="G22" s="153">
        <v>0</v>
      </c>
      <c r="H22" s="153">
        <v>0</v>
      </c>
      <c r="I22" s="153">
        <v>4400</v>
      </c>
      <c r="J22" s="78"/>
    </row>
    <row r="23" spans="1:10" x14ac:dyDescent="0.25">
      <c r="A23" s="51">
        <v>9</v>
      </c>
      <c r="B23" s="16" t="s">
        <v>356</v>
      </c>
      <c r="C23" s="52"/>
      <c r="D23" s="153">
        <v>6700</v>
      </c>
      <c r="E23" s="153">
        <v>3200</v>
      </c>
      <c r="F23" s="153">
        <v>3200</v>
      </c>
      <c r="G23" s="153">
        <v>0</v>
      </c>
      <c r="H23" s="153">
        <v>100</v>
      </c>
      <c r="I23" s="153">
        <v>13200</v>
      </c>
      <c r="J23" s="78"/>
    </row>
    <row r="24" spans="1:10" x14ac:dyDescent="0.25">
      <c r="A24" s="51">
        <v>10</v>
      </c>
      <c r="B24" s="16" t="s">
        <v>357</v>
      </c>
      <c r="C24" s="52"/>
      <c r="D24" s="153">
        <v>0</v>
      </c>
      <c r="E24" s="153">
        <v>800</v>
      </c>
      <c r="F24" s="153">
        <v>800</v>
      </c>
      <c r="G24" s="153">
        <v>0</v>
      </c>
      <c r="H24" s="153">
        <v>0</v>
      </c>
      <c r="I24" s="153">
        <v>1600</v>
      </c>
      <c r="J24" s="78"/>
    </row>
    <row r="25" spans="1:10" x14ac:dyDescent="0.25">
      <c r="A25" s="51">
        <v>11</v>
      </c>
      <c r="B25" s="16" t="s">
        <v>358</v>
      </c>
      <c r="C25" s="52"/>
      <c r="D25" s="153">
        <v>0</v>
      </c>
      <c r="E25" s="153">
        <v>0</v>
      </c>
      <c r="F25" s="153">
        <v>0</v>
      </c>
      <c r="G25" s="153">
        <v>0</v>
      </c>
      <c r="H25" s="153">
        <v>0</v>
      </c>
      <c r="I25" s="153">
        <v>0</v>
      </c>
      <c r="J25" s="78"/>
    </row>
    <row r="26" spans="1:10" x14ac:dyDescent="0.25">
      <c r="A26" s="51">
        <v>12</v>
      </c>
      <c r="B26" s="16" t="s">
        <v>359</v>
      </c>
      <c r="C26" s="52"/>
      <c r="D26" s="153">
        <v>300</v>
      </c>
      <c r="E26" s="153">
        <v>200</v>
      </c>
      <c r="F26" s="153">
        <v>200</v>
      </c>
      <c r="G26" s="153">
        <v>0</v>
      </c>
      <c r="H26" s="153">
        <v>0</v>
      </c>
      <c r="I26" s="153">
        <v>700</v>
      </c>
      <c r="J26" s="78"/>
    </row>
    <row r="27" spans="1:10" x14ac:dyDescent="0.25">
      <c r="A27" s="51">
        <v>13</v>
      </c>
      <c r="B27" s="16" t="s">
        <v>360</v>
      </c>
      <c r="C27" s="52"/>
      <c r="D27" s="153">
        <v>1100</v>
      </c>
      <c r="E27" s="153">
        <v>800</v>
      </c>
      <c r="F27" s="153">
        <v>900</v>
      </c>
      <c r="G27" s="153">
        <v>0</v>
      </c>
      <c r="H27" s="153">
        <v>400</v>
      </c>
      <c r="I27" s="153">
        <v>3200</v>
      </c>
      <c r="J27" s="78"/>
    </row>
    <row r="28" spans="1:10" x14ac:dyDescent="0.25">
      <c r="A28" s="51">
        <v>14</v>
      </c>
      <c r="B28" s="16" t="s">
        <v>361</v>
      </c>
      <c r="C28" s="52"/>
      <c r="D28" s="153">
        <v>2700</v>
      </c>
      <c r="E28" s="153">
        <v>1600</v>
      </c>
      <c r="F28" s="153">
        <v>1200</v>
      </c>
      <c r="G28" s="153">
        <v>0</v>
      </c>
      <c r="H28" s="153">
        <v>0</v>
      </c>
      <c r="I28" s="153">
        <v>5500</v>
      </c>
      <c r="J28" s="78"/>
    </row>
    <row r="29" spans="1:10" x14ac:dyDescent="0.25">
      <c r="A29" s="51">
        <v>15</v>
      </c>
      <c r="B29" s="16" t="s">
        <v>362</v>
      </c>
      <c r="C29" s="52"/>
      <c r="D29" s="153">
        <v>1100</v>
      </c>
      <c r="E29" s="153">
        <v>600</v>
      </c>
      <c r="F29" s="153">
        <v>2700</v>
      </c>
      <c r="G29" s="153">
        <v>0</v>
      </c>
      <c r="H29" s="153">
        <v>100</v>
      </c>
      <c r="I29" s="153">
        <v>4500</v>
      </c>
      <c r="J29" s="78"/>
    </row>
    <row r="30" spans="1:10" x14ac:dyDescent="0.25">
      <c r="A30" s="51">
        <v>16</v>
      </c>
      <c r="B30" s="16" t="s">
        <v>363</v>
      </c>
      <c r="C30" s="52"/>
      <c r="D30" s="153">
        <v>100</v>
      </c>
      <c r="E30" s="153">
        <v>600</v>
      </c>
      <c r="F30" s="153">
        <v>0</v>
      </c>
      <c r="G30" s="153">
        <v>0</v>
      </c>
      <c r="H30" s="153">
        <v>0</v>
      </c>
      <c r="I30" s="153">
        <v>700</v>
      </c>
      <c r="J30" s="78"/>
    </row>
    <row r="31" spans="1:10" x14ac:dyDescent="0.25">
      <c r="A31" s="51">
        <v>17</v>
      </c>
      <c r="B31" s="16" t="s">
        <v>415</v>
      </c>
      <c r="C31" s="52"/>
      <c r="D31" s="153">
        <v>2000</v>
      </c>
      <c r="E31" s="153">
        <v>1000</v>
      </c>
      <c r="F31" s="153">
        <v>1100</v>
      </c>
      <c r="G31" s="153">
        <v>0</v>
      </c>
      <c r="H31" s="153">
        <v>0</v>
      </c>
      <c r="I31" s="153">
        <v>4100</v>
      </c>
      <c r="J31" s="78"/>
    </row>
    <row r="32" spans="1:10" x14ac:dyDescent="0.25">
      <c r="A32" s="51">
        <v>18</v>
      </c>
      <c r="B32" s="16" t="s">
        <v>365</v>
      </c>
      <c r="C32" s="52"/>
      <c r="D32" s="153">
        <v>900</v>
      </c>
      <c r="E32" s="153">
        <v>700</v>
      </c>
      <c r="F32" s="153">
        <v>400</v>
      </c>
      <c r="G32" s="153"/>
      <c r="H32" s="153">
        <v>0</v>
      </c>
      <c r="I32" s="153">
        <v>2000</v>
      </c>
      <c r="J32" s="78"/>
    </row>
    <row r="33" spans="1:14" x14ac:dyDescent="0.25">
      <c r="A33" s="51">
        <v>19</v>
      </c>
      <c r="B33" s="16" t="s">
        <v>366</v>
      </c>
      <c r="C33" s="52"/>
      <c r="D33" s="153">
        <v>48400</v>
      </c>
      <c r="E33" s="153">
        <v>34500</v>
      </c>
      <c r="F33" s="153">
        <v>31300</v>
      </c>
      <c r="G33" s="153">
        <v>0</v>
      </c>
      <c r="H33" s="153">
        <v>900</v>
      </c>
      <c r="I33" s="153">
        <v>115100</v>
      </c>
      <c r="J33" s="78"/>
    </row>
    <row r="34" spans="1:14" x14ac:dyDescent="0.25">
      <c r="A34" s="51">
        <v>20</v>
      </c>
      <c r="B34" s="16" t="s">
        <v>367</v>
      </c>
      <c r="C34" s="52"/>
      <c r="D34" s="153"/>
      <c r="E34" s="153"/>
      <c r="F34" s="153"/>
      <c r="G34" s="153"/>
      <c r="H34" s="153"/>
      <c r="I34" s="153"/>
      <c r="J34" s="78"/>
    </row>
    <row r="35" spans="1:14" x14ac:dyDescent="0.25">
      <c r="A35" s="51"/>
      <c r="B35" s="16">
        <v>20.100000000000001</v>
      </c>
      <c r="C35" s="52" t="s">
        <v>368</v>
      </c>
      <c r="D35" s="153">
        <v>0</v>
      </c>
      <c r="E35" s="153">
        <v>0</v>
      </c>
      <c r="F35" s="153">
        <v>0</v>
      </c>
      <c r="G35" s="153">
        <v>13200</v>
      </c>
      <c r="H35" s="153">
        <v>0</v>
      </c>
      <c r="I35" s="153">
        <v>13200</v>
      </c>
      <c r="J35" s="78"/>
    </row>
    <row r="36" spans="1:14" x14ac:dyDescent="0.25">
      <c r="A36" s="51"/>
      <c r="B36" s="16">
        <v>20.2</v>
      </c>
      <c r="C36" s="52" t="s">
        <v>369</v>
      </c>
      <c r="D36" s="153">
        <v>100</v>
      </c>
      <c r="E36" s="153">
        <v>0</v>
      </c>
      <c r="F36" s="153">
        <v>0</v>
      </c>
      <c r="G36" s="153">
        <v>900</v>
      </c>
      <c r="H36" s="153">
        <v>0</v>
      </c>
      <c r="I36" s="153">
        <v>1000</v>
      </c>
      <c r="J36" s="78"/>
    </row>
    <row r="37" spans="1:14" x14ac:dyDescent="0.25">
      <c r="A37" s="51"/>
      <c r="B37" s="16">
        <v>20.399999999999999</v>
      </c>
      <c r="C37" s="52" t="s">
        <v>370</v>
      </c>
      <c r="D37" s="153">
        <v>0</v>
      </c>
      <c r="E37" s="153">
        <v>0</v>
      </c>
      <c r="F37" s="153">
        <v>0</v>
      </c>
      <c r="G37" s="153">
        <v>300</v>
      </c>
      <c r="H37" s="153">
        <v>0</v>
      </c>
      <c r="I37" s="153">
        <v>300</v>
      </c>
      <c r="J37" s="78"/>
    </row>
    <row r="38" spans="1:14" x14ac:dyDescent="0.25">
      <c r="A38" s="51"/>
      <c r="B38" s="16">
        <v>20.5</v>
      </c>
      <c r="C38" s="52" t="s">
        <v>371</v>
      </c>
      <c r="D38" s="153">
        <v>100</v>
      </c>
      <c r="E38" s="153">
        <v>0</v>
      </c>
      <c r="F38" s="153">
        <v>0</v>
      </c>
      <c r="G38" s="153">
        <v>14400</v>
      </c>
      <c r="H38" s="153">
        <v>0</v>
      </c>
      <c r="I38" s="153">
        <v>14500</v>
      </c>
      <c r="J38" s="78"/>
    </row>
    <row r="39" spans="1:14" x14ac:dyDescent="0.25">
      <c r="A39" s="51">
        <v>24</v>
      </c>
      <c r="B39" s="16" t="s">
        <v>372</v>
      </c>
      <c r="C39" s="52"/>
      <c r="D39" s="153">
        <v>0</v>
      </c>
      <c r="E39" s="153">
        <v>100</v>
      </c>
      <c r="F39" s="153">
        <v>2300</v>
      </c>
      <c r="G39" s="153">
        <v>0</v>
      </c>
      <c r="H39" s="153">
        <v>400</v>
      </c>
      <c r="I39" s="153">
        <v>2800</v>
      </c>
      <c r="J39" s="78"/>
    </row>
    <row r="40" spans="1:14" x14ac:dyDescent="0.25">
      <c r="A40" s="46">
        <v>25</v>
      </c>
      <c r="B40" s="68" t="s">
        <v>373</v>
      </c>
      <c r="C40" s="47"/>
      <c r="D40" s="156">
        <v>70600</v>
      </c>
      <c r="E40" s="156">
        <v>50300</v>
      </c>
      <c r="F40" s="156">
        <v>33600</v>
      </c>
      <c r="G40" s="156">
        <v>14400</v>
      </c>
      <c r="H40" s="156">
        <v>1300</v>
      </c>
      <c r="I40" s="156">
        <v>170200</v>
      </c>
      <c r="J40" s="78"/>
      <c r="K40" s="161"/>
    </row>
    <row r="41" spans="1:14" x14ac:dyDescent="0.25">
      <c r="A41" s="78"/>
      <c r="B41" s="78"/>
      <c r="C41" s="78"/>
      <c r="D41" s="78"/>
      <c r="E41" s="78"/>
      <c r="F41" s="78"/>
      <c r="G41" s="78"/>
      <c r="H41" s="78"/>
      <c r="I41" s="78"/>
      <c r="J41" s="78"/>
      <c r="K41" s="78"/>
      <c r="L41" s="78"/>
      <c r="M41" s="78"/>
      <c r="N41" s="78"/>
    </row>
    <row r="42" spans="1:14" ht="15.75" x14ac:dyDescent="0.25">
      <c r="C42" s="374" t="s">
        <v>477</v>
      </c>
      <c r="D42" s="374"/>
      <c r="E42" s="374"/>
      <c r="F42" s="374"/>
      <c r="G42" s="374"/>
      <c r="H42" s="374"/>
      <c r="I42" s="374"/>
      <c r="J42" s="374"/>
      <c r="K42" s="374"/>
      <c r="L42" s="374"/>
      <c r="M42" s="374"/>
      <c r="N42" s="78"/>
    </row>
    <row r="43" spans="1:14" ht="15.75" x14ac:dyDescent="0.25">
      <c r="A43" s="16" t="s">
        <v>381</v>
      </c>
      <c r="C43" s="87"/>
      <c r="D43" s="87"/>
      <c r="E43" s="87"/>
      <c r="F43" s="87"/>
      <c r="G43" s="87"/>
      <c r="N43" s="78"/>
    </row>
    <row r="44" spans="1:14" ht="21" x14ac:dyDescent="0.35">
      <c r="C44" s="375" t="s">
        <v>382</v>
      </c>
      <c r="D44" s="375"/>
      <c r="E44" s="375"/>
      <c r="F44" s="375"/>
      <c r="G44" s="375"/>
      <c r="H44" s="375"/>
      <c r="I44" s="375"/>
      <c r="J44" s="375"/>
      <c r="K44" s="375"/>
      <c r="L44" s="375"/>
      <c r="M44" s="375"/>
      <c r="N44" s="78"/>
    </row>
    <row r="45" spans="1:14" x14ac:dyDescent="0.25">
      <c r="C45" s="422" t="s">
        <v>226</v>
      </c>
      <c r="D45" s="422"/>
      <c r="E45" s="422"/>
      <c r="F45" s="422"/>
      <c r="G45" s="422"/>
      <c r="H45" s="422"/>
      <c r="I45" s="422"/>
      <c r="J45" s="422"/>
      <c r="K45" s="422"/>
      <c r="L45" s="422"/>
      <c r="M45" s="422"/>
      <c r="N45" s="78"/>
    </row>
    <row r="46" spans="1:14" x14ac:dyDescent="0.25">
      <c r="C46" s="148"/>
      <c r="D46" s="148"/>
      <c r="E46" s="148"/>
      <c r="F46" s="148"/>
      <c r="G46" s="148"/>
      <c r="H46" s="148"/>
      <c r="N46" s="78"/>
    </row>
    <row r="47" spans="1:14" x14ac:dyDescent="0.25">
      <c r="A47" s="43"/>
      <c r="B47" s="66"/>
      <c r="C47" s="44"/>
      <c r="D47" s="391" t="s">
        <v>383</v>
      </c>
      <c r="E47" s="393"/>
      <c r="F47" s="391" t="s">
        <v>8</v>
      </c>
      <c r="G47" s="393"/>
      <c r="H47" s="391" t="s">
        <v>384</v>
      </c>
      <c r="I47" s="393"/>
      <c r="J47" s="431" t="s">
        <v>340</v>
      </c>
      <c r="K47" s="435"/>
      <c r="L47" s="435"/>
      <c r="M47" s="432"/>
      <c r="N47" s="78"/>
    </row>
    <row r="48" spans="1:14" x14ac:dyDescent="0.25">
      <c r="A48" s="51"/>
      <c r="C48" s="52"/>
      <c r="D48" s="394"/>
      <c r="E48" s="396"/>
      <c r="F48" s="394"/>
      <c r="G48" s="396"/>
      <c r="H48" s="394"/>
      <c r="I48" s="396"/>
      <c r="J48" s="431" t="s">
        <v>385</v>
      </c>
      <c r="K48" s="432"/>
      <c r="L48" s="431" t="s">
        <v>386</v>
      </c>
      <c r="M48" s="432"/>
      <c r="N48" s="78"/>
    </row>
    <row r="49" spans="1:14" x14ac:dyDescent="0.25">
      <c r="A49" s="149"/>
      <c r="C49" s="52"/>
      <c r="D49" s="150">
        <v>1</v>
      </c>
      <c r="E49" s="150">
        <v>2</v>
      </c>
      <c r="F49" s="150">
        <v>3</v>
      </c>
      <c r="G49" s="150">
        <v>4</v>
      </c>
      <c r="H49" s="150">
        <v>7</v>
      </c>
      <c r="I49" s="150">
        <v>8</v>
      </c>
      <c r="J49" s="150">
        <v>9</v>
      </c>
      <c r="K49" s="150">
        <v>10</v>
      </c>
      <c r="L49" s="150">
        <v>11</v>
      </c>
      <c r="M49" s="150">
        <v>12</v>
      </c>
      <c r="N49" s="78"/>
    </row>
    <row r="50" spans="1:14" x14ac:dyDescent="0.25">
      <c r="A50" s="46"/>
      <c r="B50" s="68"/>
      <c r="C50" s="47"/>
      <c r="D50" s="9" t="s">
        <v>387</v>
      </c>
      <c r="E50" s="7" t="s">
        <v>388</v>
      </c>
      <c r="F50" s="9" t="s">
        <v>387</v>
      </c>
      <c r="G50" s="7" t="s">
        <v>388</v>
      </c>
      <c r="H50" s="9" t="s">
        <v>387</v>
      </c>
      <c r="I50" s="7" t="s">
        <v>388</v>
      </c>
      <c r="J50" s="9" t="s">
        <v>387</v>
      </c>
      <c r="K50" s="7" t="s">
        <v>388</v>
      </c>
      <c r="L50" s="9" t="s">
        <v>387</v>
      </c>
      <c r="M50" s="7" t="s">
        <v>388</v>
      </c>
      <c r="N50" s="78"/>
    </row>
    <row r="51" spans="1:14" x14ac:dyDescent="0.25">
      <c r="A51" s="43">
        <v>1</v>
      </c>
      <c r="B51" s="66" t="s">
        <v>319</v>
      </c>
      <c r="C51" s="66"/>
      <c r="D51" s="151">
        <v>0</v>
      </c>
      <c r="E51" s="152" t="s">
        <v>47</v>
      </c>
      <c r="F51" s="151">
        <v>0</v>
      </c>
      <c r="G51" s="130">
        <v>100</v>
      </c>
      <c r="H51" s="151">
        <v>0</v>
      </c>
      <c r="I51" s="130">
        <v>0</v>
      </c>
      <c r="J51" s="151">
        <v>0</v>
      </c>
      <c r="K51" s="130">
        <v>0</v>
      </c>
      <c r="L51" s="151">
        <v>0</v>
      </c>
      <c r="M51" s="130">
        <v>0</v>
      </c>
      <c r="N51" s="78"/>
    </row>
    <row r="52" spans="1:14" x14ac:dyDescent="0.25">
      <c r="A52" s="51">
        <v>4</v>
      </c>
      <c r="B52" s="16" t="s">
        <v>143</v>
      </c>
      <c r="C52" s="16"/>
      <c r="D52" s="153">
        <v>184100</v>
      </c>
      <c r="E52" s="154" t="s">
        <v>47</v>
      </c>
      <c r="F52" s="153">
        <v>167200</v>
      </c>
      <c r="G52" s="15">
        <v>100</v>
      </c>
      <c r="H52" s="153">
        <v>119400</v>
      </c>
      <c r="I52" s="15">
        <v>71.411483253588514</v>
      </c>
      <c r="J52" s="153">
        <v>2200</v>
      </c>
      <c r="K52" s="15">
        <v>1.3157894736842106</v>
      </c>
      <c r="L52" s="153">
        <v>18200</v>
      </c>
      <c r="M52" s="15">
        <v>10.885167464114833</v>
      </c>
      <c r="N52" s="78"/>
    </row>
    <row r="53" spans="1:14" x14ac:dyDescent="0.25">
      <c r="A53" s="51">
        <v>9</v>
      </c>
      <c r="B53" s="16" t="s">
        <v>320</v>
      </c>
      <c r="C53" s="16"/>
      <c r="D53" s="153">
        <v>1500</v>
      </c>
      <c r="E53" s="154" t="s">
        <v>47</v>
      </c>
      <c r="F53" s="153">
        <v>400</v>
      </c>
      <c r="G53" s="15">
        <v>100</v>
      </c>
      <c r="H53" s="153">
        <v>0</v>
      </c>
      <c r="I53" s="15">
        <v>0</v>
      </c>
      <c r="J53" s="153">
        <v>0</v>
      </c>
      <c r="K53" s="15">
        <v>0</v>
      </c>
      <c r="L53" s="153">
        <v>100</v>
      </c>
      <c r="M53" s="15">
        <v>25</v>
      </c>
      <c r="N53" s="78"/>
    </row>
    <row r="54" spans="1:14" x14ac:dyDescent="0.25">
      <c r="A54" s="51" t="s">
        <v>321</v>
      </c>
      <c r="B54" s="16" t="s">
        <v>140</v>
      </c>
      <c r="C54" s="16"/>
      <c r="D54" s="153">
        <v>242900</v>
      </c>
      <c r="E54" s="154" t="s">
        <v>47</v>
      </c>
      <c r="F54" s="153">
        <v>237300</v>
      </c>
      <c r="G54" s="15">
        <v>100</v>
      </c>
      <c r="H54" s="153">
        <v>232300</v>
      </c>
      <c r="I54" s="15">
        <v>97.892962494732402</v>
      </c>
      <c r="J54" s="153">
        <v>17500</v>
      </c>
      <c r="K54" s="15">
        <v>7.3746312684365778</v>
      </c>
      <c r="L54" s="153">
        <v>19100</v>
      </c>
      <c r="M54" s="15">
        <v>8.0488832701222091</v>
      </c>
      <c r="N54" s="78"/>
    </row>
    <row r="55" spans="1:14" x14ac:dyDescent="0.25">
      <c r="A55" s="51" t="s">
        <v>322</v>
      </c>
      <c r="B55" s="16" t="s">
        <v>141</v>
      </c>
      <c r="C55" s="16"/>
      <c r="D55" s="153">
        <v>1000</v>
      </c>
      <c r="E55" s="154" t="s">
        <v>47</v>
      </c>
      <c r="F55" s="153">
        <v>1000</v>
      </c>
      <c r="G55" s="15">
        <v>100</v>
      </c>
      <c r="H55" s="153">
        <v>500</v>
      </c>
      <c r="I55" s="15">
        <v>50</v>
      </c>
      <c r="J55" s="153">
        <v>0</v>
      </c>
      <c r="K55" s="15">
        <v>0</v>
      </c>
      <c r="L55" s="153">
        <v>200</v>
      </c>
      <c r="M55" s="15">
        <v>20</v>
      </c>
      <c r="N55" s="78"/>
    </row>
    <row r="56" spans="1:14" x14ac:dyDescent="0.25">
      <c r="A56" s="51">
        <v>21.1</v>
      </c>
      <c r="B56" s="16" t="s">
        <v>389</v>
      </c>
      <c r="C56" s="16"/>
      <c r="D56" s="153">
        <v>178200</v>
      </c>
      <c r="E56" s="154" t="s">
        <v>47</v>
      </c>
      <c r="F56" s="153">
        <v>172600</v>
      </c>
      <c r="G56" s="15">
        <v>100</v>
      </c>
      <c r="H56" s="153">
        <v>129900</v>
      </c>
      <c r="I56" s="15">
        <v>75.260718424101967</v>
      </c>
      <c r="J56" s="153">
        <v>700</v>
      </c>
      <c r="K56" s="15">
        <v>0.40556199304750867</v>
      </c>
      <c r="L56" s="153">
        <v>12700</v>
      </c>
      <c r="M56" s="15">
        <v>7.3580533024333716</v>
      </c>
      <c r="N56" s="78"/>
    </row>
    <row r="57" spans="1:14" x14ac:dyDescent="0.25">
      <c r="A57" s="51">
        <v>21.2</v>
      </c>
      <c r="B57" s="16" t="s">
        <v>390</v>
      </c>
      <c r="C57" s="16"/>
      <c r="D57" s="153">
        <v>0</v>
      </c>
      <c r="E57" s="155" t="s">
        <v>47</v>
      </c>
      <c r="F57" s="153">
        <v>0</v>
      </c>
      <c r="G57" s="14">
        <v>100</v>
      </c>
      <c r="H57" s="153">
        <v>0</v>
      </c>
      <c r="I57" s="14">
        <v>0</v>
      </c>
      <c r="J57" s="153">
        <v>0</v>
      </c>
      <c r="K57" s="14">
        <v>0</v>
      </c>
      <c r="L57" s="153">
        <v>0</v>
      </c>
      <c r="M57" s="14">
        <v>0</v>
      </c>
      <c r="N57" s="78"/>
    </row>
    <row r="58" spans="1:14" x14ac:dyDescent="0.25">
      <c r="A58" s="46">
        <v>35</v>
      </c>
      <c r="B58" s="68" t="s">
        <v>324</v>
      </c>
      <c r="C58" s="68"/>
      <c r="D58" s="156">
        <v>607700</v>
      </c>
      <c r="E58" s="157" t="s">
        <v>47</v>
      </c>
      <c r="F58" s="156">
        <v>578500</v>
      </c>
      <c r="G58" s="134">
        <v>100</v>
      </c>
      <c r="H58" s="156">
        <v>482100</v>
      </c>
      <c r="I58" s="134">
        <v>83.336214347450309</v>
      </c>
      <c r="J58" s="156">
        <v>20400</v>
      </c>
      <c r="K58" s="134">
        <v>3.5263612791702679</v>
      </c>
      <c r="L58" s="156">
        <v>50300</v>
      </c>
      <c r="M58" s="134">
        <v>8.6949006050129647</v>
      </c>
      <c r="N58" s="78"/>
    </row>
    <row r="59" spans="1:14" x14ac:dyDescent="0.25">
      <c r="C59" s="16"/>
      <c r="D59" s="158"/>
      <c r="E59" s="159"/>
      <c r="F59" s="158"/>
      <c r="G59" s="160"/>
      <c r="H59" s="158"/>
      <c r="I59" s="160"/>
      <c r="J59" s="158"/>
      <c r="K59" s="160"/>
      <c r="L59" s="158"/>
      <c r="M59" s="160"/>
      <c r="N59" s="78"/>
    </row>
    <row r="60" spans="1:14" x14ac:dyDescent="0.25">
      <c r="A60" s="43"/>
      <c r="B60" s="66"/>
      <c r="C60" s="44"/>
      <c r="D60" s="391" t="s">
        <v>391</v>
      </c>
      <c r="E60" s="393"/>
      <c r="F60" s="431" t="s">
        <v>340</v>
      </c>
      <c r="G60" s="435"/>
      <c r="H60" s="435"/>
      <c r="I60" s="432"/>
      <c r="J60" s="391" t="s">
        <v>392</v>
      </c>
      <c r="K60" s="393"/>
      <c r="L60" s="391" t="s">
        <v>393</v>
      </c>
      <c r="M60" s="393"/>
      <c r="N60" s="78"/>
    </row>
    <row r="61" spans="1:14" x14ac:dyDescent="0.25">
      <c r="A61" s="51"/>
      <c r="C61" s="52"/>
      <c r="D61" s="394"/>
      <c r="E61" s="396"/>
      <c r="F61" s="394" t="s">
        <v>394</v>
      </c>
      <c r="G61" s="396"/>
      <c r="H61" s="431" t="s">
        <v>395</v>
      </c>
      <c r="I61" s="432"/>
      <c r="J61" s="394"/>
      <c r="K61" s="396"/>
      <c r="L61" s="394"/>
      <c r="M61" s="396"/>
      <c r="N61" s="78"/>
    </row>
    <row r="62" spans="1:14" x14ac:dyDescent="0.25">
      <c r="A62" s="149"/>
      <c r="C62" s="52"/>
      <c r="D62" s="150">
        <v>13</v>
      </c>
      <c r="E62" s="150">
        <v>14</v>
      </c>
      <c r="F62" s="150">
        <v>15</v>
      </c>
      <c r="G62" s="150">
        <v>16</v>
      </c>
      <c r="H62" s="150">
        <v>17</v>
      </c>
      <c r="I62" s="150">
        <v>18</v>
      </c>
      <c r="J62" s="150">
        <v>19</v>
      </c>
      <c r="K62" s="150">
        <v>20</v>
      </c>
      <c r="L62" s="150">
        <v>21</v>
      </c>
      <c r="M62" s="150">
        <v>22</v>
      </c>
      <c r="N62" s="78"/>
    </row>
    <row r="63" spans="1:14" x14ac:dyDescent="0.25">
      <c r="A63" s="46"/>
      <c r="B63" s="68"/>
      <c r="C63" s="47"/>
      <c r="D63" s="9" t="s">
        <v>387</v>
      </c>
      <c r="E63" s="7" t="s">
        <v>388</v>
      </c>
      <c r="F63" s="9" t="s">
        <v>387</v>
      </c>
      <c r="G63" s="7" t="s">
        <v>388</v>
      </c>
      <c r="H63" s="9" t="s">
        <v>387</v>
      </c>
      <c r="I63" s="7" t="s">
        <v>388</v>
      </c>
      <c r="J63" s="9" t="s">
        <v>387</v>
      </c>
      <c r="K63" s="7" t="s">
        <v>388</v>
      </c>
      <c r="L63" s="9" t="s">
        <v>387</v>
      </c>
      <c r="M63" s="7" t="s">
        <v>388</v>
      </c>
      <c r="N63" s="78"/>
    </row>
    <row r="64" spans="1:14" x14ac:dyDescent="0.25">
      <c r="A64" s="43">
        <v>1</v>
      </c>
      <c r="B64" s="66" t="s">
        <v>319</v>
      </c>
      <c r="C64" s="66"/>
      <c r="D64" s="151">
        <v>0</v>
      </c>
      <c r="E64" s="130">
        <v>0</v>
      </c>
      <c r="F64" s="151">
        <v>0</v>
      </c>
      <c r="G64" s="130">
        <v>0</v>
      </c>
      <c r="H64" s="151">
        <v>0</v>
      </c>
      <c r="I64" s="130">
        <v>0</v>
      </c>
      <c r="J64" s="151">
        <v>0</v>
      </c>
      <c r="K64" s="130">
        <v>0</v>
      </c>
      <c r="L64" s="151">
        <v>0</v>
      </c>
      <c r="M64" s="130">
        <v>0</v>
      </c>
      <c r="N64" s="78"/>
    </row>
    <row r="65" spans="1:14" x14ac:dyDescent="0.25">
      <c r="A65" s="51">
        <v>4</v>
      </c>
      <c r="B65" s="16" t="s">
        <v>143</v>
      </c>
      <c r="C65" s="16"/>
      <c r="D65" s="153">
        <v>29300</v>
      </c>
      <c r="E65" s="15">
        <v>17.523923444976077</v>
      </c>
      <c r="F65" s="153">
        <v>1600</v>
      </c>
      <c r="G65" s="15">
        <v>0.9569377990430622</v>
      </c>
      <c r="H65" s="153">
        <v>5200</v>
      </c>
      <c r="I65" s="15">
        <v>3.1100478468899522</v>
      </c>
      <c r="J65" s="153">
        <v>98700</v>
      </c>
      <c r="K65" s="15">
        <v>59.0311004784689</v>
      </c>
      <c r="L65" s="153">
        <v>16700</v>
      </c>
      <c r="M65" s="15">
        <v>9.9880382775119614</v>
      </c>
      <c r="N65" s="78"/>
    </row>
    <row r="66" spans="1:14" x14ac:dyDescent="0.25">
      <c r="A66" s="51">
        <v>9</v>
      </c>
      <c r="B66" s="16" t="s">
        <v>320</v>
      </c>
      <c r="C66" s="16"/>
      <c r="D66" s="153">
        <v>0</v>
      </c>
      <c r="E66" s="15">
        <v>0</v>
      </c>
      <c r="F66" s="153">
        <v>0</v>
      </c>
      <c r="G66" s="15">
        <v>0</v>
      </c>
      <c r="H66" s="153">
        <v>0</v>
      </c>
      <c r="I66" s="15">
        <v>0</v>
      </c>
      <c r="J66" s="153">
        <v>1100</v>
      </c>
      <c r="K66" s="15">
        <v>275</v>
      </c>
      <c r="L66" s="153">
        <v>0</v>
      </c>
      <c r="M66" s="15">
        <v>0</v>
      </c>
      <c r="N66" s="78"/>
    </row>
    <row r="67" spans="1:14" x14ac:dyDescent="0.25">
      <c r="A67" s="51" t="s">
        <v>321</v>
      </c>
      <c r="B67" s="16" t="s">
        <v>140</v>
      </c>
      <c r="C67" s="16"/>
      <c r="D67" s="153">
        <v>207000</v>
      </c>
      <c r="E67" s="15">
        <v>87.231352718078384</v>
      </c>
      <c r="F67" s="153">
        <v>33900</v>
      </c>
      <c r="G67" s="15">
        <v>14.285714285714286</v>
      </c>
      <c r="H67" s="153">
        <v>7900</v>
      </c>
      <c r="I67" s="15">
        <v>3.3291192583227982</v>
      </c>
      <c r="J67" s="153">
        <v>62500</v>
      </c>
      <c r="K67" s="15">
        <v>26.337968815844921</v>
      </c>
      <c r="L67" s="153">
        <v>22000</v>
      </c>
      <c r="M67" s="15">
        <v>9.2709650231774123</v>
      </c>
      <c r="N67" s="78"/>
    </row>
    <row r="68" spans="1:14" x14ac:dyDescent="0.25">
      <c r="A68" s="51" t="s">
        <v>322</v>
      </c>
      <c r="B68" s="16" t="s">
        <v>141</v>
      </c>
      <c r="C68" s="16"/>
      <c r="D68" s="153">
        <v>800</v>
      </c>
      <c r="E68" s="15">
        <v>80</v>
      </c>
      <c r="F68" s="153">
        <v>0</v>
      </c>
      <c r="G68" s="15">
        <v>0</v>
      </c>
      <c r="H68" s="153">
        <v>0</v>
      </c>
      <c r="I68" s="15">
        <v>0</v>
      </c>
      <c r="J68" s="153">
        <v>500</v>
      </c>
      <c r="K68" s="15">
        <v>50</v>
      </c>
      <c r="L68" s="153">
        <v>0</v>
      </c>
      <c r="M68" s="15">
        <v>0</v>
      </c>
      <c r="N68" s="78"/>
    </row>
    <row r="69" spans="1:14" x14ac:dyDescent="0.25">
      <c r="A69" s="51">
        <v>21.1</v>
      </c>
      <c r="B69" s="16" t="s">
        <v>389</v>
      </c>
      <c r="C69" s="16"/>
      <c r="D69" s="153">
        <v>1700</v>
      </c>
      <c r="E69" s="15">
        <v>0.98493626882966401</v>
      </c>
      <c r="F69" s="153">
        <v>200</v>
      </c>
      <c r="G69" s="15">
        <v>0.11587485515643106</v>
      </c>
      <c r="H69" s="153">
        <v>1900</v>
      </c>
      <c r="I69" s="15">
        <v>1.1008111239860949</v>
      </c>
      <c r="J69" s="153">
        <v>46000</v>
      </c>
      <c r="K69" s="15">
        <v>26.651216685979144</v>
      </c>
      <c r="L69" s="153">
        <v>16000</v>
      </c>
      <c r="M69" s="15">
        <v>9.2699884125144845</v>
      </c>
      <c r="N69" s="78"/>
    </row>
    <row r="70" spans="1:14" x14ac:dyDescent="0.25">
      <c r="A70" s="51">
        <v>21.2</v>
      </c>
      <c r="B70" s="16" t="s">
        <v>390</v>
      </c>
      <c r="C70" s="16"/>
      <c r="D70" s="153">
        <v>0</v>
      </c>
      <c r="E70" s="14">
        <v>0</v>
      </c>
      <c r="F70" s="153">
        <v>0</v>
      </c>
      <c r="G70" s="14">
        <v>0</v>
      </c>
      <c r="H70" s="153">
        <v>0</v>
      </c>
      <c r="I70" s="14">
        <v>0</v>
      </c>
      <c r="J70" s="153">
        <v>0</v>
      </c>
      <c r="K70" s="14">
        <v>0</v>
      </c>
      <c r="L70" s="153">
        <v>0</v>
      </c>
      <c r="M70" s="14">
        <v>0</v>
      </c>
      <c r="N70" s="78"/>
    </row>
    <row r="71" spans="1:14" x14ac:dyDescent="0.25">
      <c r="A71" s="46">
        <v>35</v>
      </c>
      <c r="B71" s="68" t="s">
        <v>324</v>
      </c>
      <c r="C71" s="68"/>
      <c r="D71" s="156">
        <v>238800</v>
      </c>
      <c r="E71" s="134">
        <v>41.279170267934312</v>
      </c>
      <c r="F71" s="156">
        <v>35700</v>
      </c>
      <c r="G71" s="134">
        <v>6.171132238547969</v>
      </c>
      <c r="H71" s="156">
        <v>15000</v>
      </c>
      <c r="I71" s="134">
        <v>2.5929127052722558</v>
      </c>
      <c r="J71" s="156">
        <v>208800</v>
      </c>
      <c r="K71" s="134">
        <v>36.093344857389802</v>
      </c>
      <c r="L71" s="156">
        <v>54700</v>
      </c>
      <c r="M71" s="134">
        <v>9.4554883318928269</v>
      </c>
      <c r="N71" s="78"/>
    </row>
    <row r="72" spans="1:14" x14ac:dyDescent="0.25">
      <c r="A72"/>
      <c r="B72"/>
      <c r="N72" s="78"/>
    </row>
    <row r="73" spans="1:14" x14ac:dyDescent="0.25">
      <c r="A73" s="43"/>
      <c r="B73" s="66"/>
      <c r="C73" s="44"/>
      <c r="D73" s="431" t="s">
        <v>396</v>
      </c>
      <c r="E73" s="435"/>
      <c r="F73" s="435"/>
      <c r="G73" s="435"/>
      <c r="H73" s="435"/>
      <c r="I73" s="435"/>
      <c r="J73" s="435"/>
      <c r="K73" s="432"/>
      <c r="L73" s="391" t="s">
        <v>397</v>
      </c>
      <c r="M73" s="393"/>
      <c r="N73" s="78"/>
    </row>
    <row r="74" spans="1:14" x14ac:dyDescent="0.25">
      <c r="A74" s="51"/>
      <c r="C74" s="52"/>
      <c r="D74" s="431" t="s">
        <v>398</v>
      </c>
      <c r="E74" s="432"/>
      <c r="F74" s="431" t="s">
        <v>399</v>
      </c>
      <c r="G74" s="432"/>
      <c r="H74" s="431" t="s">
        <v>400</v>
      </c>
      <c r="I74" s="432"/>
      <c r="J74" s="431" t="s">
        <v>401</v>
      </c>
      <c r="K74" s="432"/>
      <c r="L74" s="394"/>
      <c r="M74" s="396"/>
      <c r="N74" s="78"/>
    </row>
    <row r="75" spans="1:14" x14ac:dyDescent="0.25">
      <c r="A75" s="51"/>
      <c r="C75" s="52"/>
      <c r="D75" s="150">
        <v>23</v>
      </c>
      <c r="E75" s="150">
        <v>24</v>
      </c>
      <c r="F75" s="150">
        <v>25</v>
      </c>
      <c r="G75" s="150">
        <v>26</v>
      </c>
      <c r="H75" s="150">
        <v>27</v>
      </c>
      <c r="I75" s="150">
        <v>28</v>
      </c>
      <c r="J75" s="150">
        <v>29</v>
      </c>
      <c r="K75" s="150">
        <v>30</v>
      </c>
      <c r="L75" s="150">
        <v>31</v>
      </c>
      <c r="M75" s="150">
        <v>32</v>
      </c>
      <c r="N75" s="78"/>
    </row>
    <row r="76" spans="1:14" x14ac:dyDescent="0.25">
      <c r="A76" s="46"/>
      <c r="B76" s="68"/>
      <c r="C76" s="47"/>
      <c r="D76" s="9" t="s">
        <v>387</v>
      </c>
      <c r="E76" s="7" t="s">
        <v>388</v>
      </c>
      <c r="F76" s="9" t="s">
        <v>387</v>
      </c>
      <c r="G76" s="7" t="s">
        <v>388</v>
      </c>
      <c r="H76" s="9" t="s">
        <v>387</v>
      </c>
      <c r="I76" s="7" t="s">
        <v>388</v>
      </c>
      <c r="J76" s="9" t="s">
        <v>387</v>
      </c>
      <c r="K76" s="7" t="s">
        <v>388</v>
      </c>
      <c r="L76" s="9" t="s">
        <v>387</v>
      </c>
      <c r="M76" s="7" t="s">
        <v>388</v>
      </c>
      <c r="N76" s="78"/>
    </row>
    <row r="77" spans="1:14" x14ac:dyDescent="0.25">
      <c r="A77" s="43">
        <v>1</v>
      </c>
      <c r="B77" s="66" t="s">
        <v>319</v>
      </c>
      <c r="C77" s="66"/>
      <c r="D77" s="151">
        <v>0</v>
      </c>
      <c r="E77" s="130">
        <v>0</v>
      </c>
      <c r="F77" s="151">
        <v>0</v>
      </c>
      <c r="G77" s="130">
        <v>0</v>
      </c>
      <c r="H77" s="151">
        <v>0</v>
      </c>
      <c r="I77" s="130">
        <v>0</v>
      </c>
      <c r="J77" s="151">
        <v>0</v>
      </c>
      <c r="K77" s="130">
        <v>0</v>
      </c>
      <c r="L77" s="151">
        <v>0</v>
      </c>
      <c r="M77" s="130">
        <v>0</v>
      </c>
      <c r="N77" s="78"/>
    </row>
    <row r="78" spans="1:14" x14ac:dyDescent="0.25">
      <c r="A78" s="51">
        <v>4</v>
      </c>
      <c r="B78" s="16" t="s">
        <v>143</v>
      </c>
      <c r="C78" s="16"/>
      <c r="D78" s="153">
        <v>3700</v>
      </c>
      <c r="E78" s="15">
        <v>2.2129186602870812</v>
      </c>
      <c r="F78" s="153">
        <v>4600</v>
      </c>
      <c r="G78" s="15">
        <v>2.7511961722488039</v>
      </c>
      <c r="H78" s="153">
        <v>10600</v>
      </c>
      <c r="I78" s="15">
        <v>6.339712918660287</v>
      </c>
      <c r="J78" s="153">
        <v>10200</v>
      </c>
      <c r="K78" s="15">
        <v>6.1004784688995217</v>
      </c>
      <c r="L78" s="153">
        <v>800</v>
      </c>
      <c r="M78" s="15">
        <v>0.4784688995215311</v>
      </c>
      <c r="N78" s="78"/>
    </row>
    <row r="79" spans="1:14" x14ac:dyDescent="0.25">
      <c r="A79" s="51">
        <v>9</v>
      </c>
      <c r="B79" s="16" t="s">
        <v>320</v>
      </c>
      <c r="C79" s="16"/>
      <c r="D79" s="153">
        <v>0</v>
      </c>
      <c r="E79" s="15">
        <v>0</v>
      </c>
      <c r="F79" s="153">
        <v>0</v>
      </c>
      <c r="G79" s="15">
        <v>0</v>
      </c>
      <c r="H79" s="153">
        <v>0</v>
      </c>
      <c r="I79" s="15">
        <v>0</v>
      </c>
      <c r="J79" s="153">
        <v>0</v>
      </c>
      <c r="K79" s="15">
        <v>0</v>
      </c>
      <c r="L79" s="153">
        <v>0</v>
      </c>
      <c r="M79" s="15">
        <v>0</v>
      </c>
      <c r="N79" s="78"/>
    </row>
    <row r="80" spans="1:14" x14ac:dyDescent="0.25">
      <c r="A80" s="51" t="s">
        <v>321</v>
      </c>
      <c r="B80" s="16" t="s">
        <v>140</v>
      </c>
      <c r="C80" s="16"/>
      <c r="D80" s="153">
        <v>7400</v>
      </c>
      <c r="E80" s="15">
        <v>3.1184155077960387</v>
      </c>
      <c r="F80" s="153">
        <v>5800</v>
      </c>
      <c r="G80" s="15">
        <v>2.4441635061104088</v>
      </c>
      <c r="H80" s="153">
        <v>13700</v>
      </c>
      <c r="I80" s="15">
        <v>5.7732827644332065</v>
      </c>
      <c r="J80" s="153">
        <v>13300</v>
      </c>
      <c r="K80" s="15">
        <v>5.6047197640117998</v>
      </c>
      <c r="L80" s="153">
        <v>1000</v>
      </c>
      <c r="M80" s="15">
        <v>0.42140750105351876</v>
      </c>
      <c r="N80" s="78"/>
    </row>
    <row r="81" spans="1:14" x14ac:dyDescent="0.25">
      <c r="A81" s="51" t="s">
        <v>322</v>
      </c>
      <c r="B81" s="16" t="s">
        <v>141</v>
      </c>
      <c r="C81" s="16"/>
      <c r="D81" s="153">
        <v>-700</v>
      </c>
      <c r="E81" s="15">
        <v>-70</v>
      </c>
      <c r="F81" s="153">
        <v>100</v>
      </c>
      <c r="G81" s="15">
        <v>10</v>
      </c>
      <c r="H81" s="153">
        <v>300</v>
      </c>
      <c r="I81" s="15">
        <v>30</v>
      </c>
      <c r="J81" s="153">
        <v>300</v>
      </c>
      <c r="K81" s="15">
        <v>30</v>
      </c>
      <c r="L81" s="153">
        <v>0</v>
      </c>
      <c r="M81" s="15">
        <v>0</v>
      </c>
      <c r="N81" s="78"/>
    </row>
    <row r="82" spans="1:14" x14ac:dyDescent="0.25">
      <c r="A82" s="51">
        <v>21.1</v>
      </c>
      <c r="B82" s="16" t="s">
        <v>389</v>
      </c>
      <c r="C82" s="16"/>
      <c r="D82" s="153">
        <v>5300</v>
      </c>
      <c r="E82" s="15">
        <v>3.0706836616454227</v>
      </c>
      <c r="F82" s="153">
        <v>3900</v>
      </c>
      <c r="G82" s="15">
        <v>2.2595596755504057</v>
      </c>
      <c r="H82" s="153">
        <v>10000</v>
      </c>
      <c r="I82" s="15">
        <v>5.793742757821553</v>
      </c>
      <c r="J82" s="153">
        <v>9800</v>
      </c>
      <c r="K82" s="15">
        <v>5.6778679026651213</v>
      </c>
      <c r="L82" s="153">
        <v>800</v>
      </c>
      <c r="M82" s="15">
        <v>0.46349942062572425</v>
      </c>
      <c r="N82" s="78"/>
    </row>
    <row r="83" spans="1:14" x14ac:dyDescent="0.25">
      <c r="A83" s="51">
        <v>21.2</v>
      </c>
      <c r="B83" s="16" t="s">
        <v>390</v>
      </c>
      <c r="C83" s="16"/>
      <c r="D83" s="153">
        <v>0</v>
      </c>
      <c r="E83" s="14">
        <v>0</v>
      </c>
      <c r="F83" s="153">
        <v>0</v>
      </c>
      <c r="G83" s="14">
        <v>0</v>
      </c>
      <c r="H83" s="153">
        <v>0</v>
      </c>
      <c r="I83" s="14">
        <v>0</v>
      </c>
      <c r="J83" s="153">
        <v>0</v>
      </c>
      <c r="K83" s="14">
        <v>0</v>
      </c>
      <c r="L83" s="153">
        <v>0</v>
      </c>
      <c r="M83" s="14">
        <v>0</v>
      </c>
      <c r="N83" s="78"/>
    </row>
    <row r="84" spans="1:14" x14ac:dyDescent="0.25">
      <c r="A84" s="46">
        <v>35</v>
      </c>
      <c r="B84" s="68" t="s">
        <v>324</v>
      </c>
      <c r="C84" s="68"/>
      <c r="D84" s="156">
        <v>15700</v>
      </c>
      <c r="E84" s="134">
        <v>2.7139152981849612</v>
      </c>
      <c r="F84" s="156">
        <v>14400</v>
      </c>
      <c r="G84" s="134">
        <v>2.4891961970613656</v>
      </c>
      <c r="H84" s="156">
        <v>34600</v>
      </c>
      <c r="I84" s="134">
        <v>5.9809853068280034</v>
      </c>
      <c r="J84" s="156">
        <v>33600</v>
      </c>
      <c r="K84" s="134">
        <v>5.8081244598098527</v>
      </c>
      <c r="L84" s="156">
        <v>2600</v>
      </c>
      <c r="M84" s="134">
        <v>0.449438202247191</v>
      </c>
      <c r="N84" s="78"/>
    </row>
    <row r="85" spans="1:14" x14ac:dyDescent="0.25">
      <c r="A85"/>
      <c r="B85"/>
      <c r="N85" s="78"/>
    </row>
    <row r="86" spans="1:14" ht="27.75" customHeight="1" x14ac:dyDescent="0.25">
      <c r="A86" s="43"/>
      <c r="B86" s="66"/>
      <c r="C86" s="44"/>
      <c r="D86" s="403" t="s">
        <v>402</v>
      </c>
      <c r="E86" s="405"/>
      <c r="F86" s="403" t="s">
        <v>403</v>
      </c>
      <c r="G86" s="405"/>
      <c r="H86" s="403" t="s">
        <v>404</v>
      </c>
      <c r="I86" s="405"/>
      <c r="J86" s="403" t="s">
        <v>405</v>
      </c>
      <c r="K86" s="405"/>
      <c r="L86" s="391" t="s">
        <v>406</v>
      </c>
      <c r="M86" s="393"/>
      <c r="N86" s="78"/>
    </row>
    <row r="87" spans="1:14" x14ac:dyDescent="0.25">
      <c r="A87" s="51"/>
      <c r="C87" s="52"/>
      <c r="D87" s="406"/>
      <c r="E87" s="408"/>
      <c r="F87" s="406"/>
      <c r="G87" s="408"/>
      <c r="H87" s="406"/>
      <c r="I87" s="408"/>
      <c r="J87" s="406"/>
      <c r="K87" s="408"/>
      <c r="L87" s="394"/>
      <c r="M87" s="396"/>
      <c r="N87" s="78"/>
    </row>
    <row r="88" spans="1:14" x14ac:dyDescent="0.25">
      <c r="A88" s="51"/>
      <c r="C88" s="52"/>
      <c r="D88" s="150">
        <v>33</v>
      </c>
      <c r="E88" s="150">
        <v>34</v>
      </c>
      <c r="F88" s="150">
        <v>35</v>
      </c>
      <c r="G88" s="150">
        <v>36</v>
      </c>
      <c r="H88" s="150">
        <v>37</v>
      </c>
      <c r="I88" s="150">
        <v>38</v>
      </c>
      <c r="J88" s="150">
        <v>39</v>
      </c>
      <c r="K88" s="150">
        <v>40</v>
      </c>
      <c r="L88" s="150">
        <v>41</v>
      </c>
      <c r="M88" s="150">
        <v>42</v>
      </c>
      <c r="N88" s="78"/>
    </row>
    <row r="89" spans="1:14" x14ac:dyDescent="0.25">
      <c r="A89" s="46"/>
      <c r="B89" s="68"/>
      <c r="C89" s="47"/>
      <c r="D89" s="9" t="s">
        <v>387</v>
      </c>
      <c r="E89" s="7" t="s">
        <v>388</v>
      </c>
      <c r="F89" s="9" t="s">
        <v>387</v>
      </c>
      <c r="G89" s="7" t="s">
        <v>388</v>
      </c>
      <c r="H89" s="9" t="s">
        <v>387</v>
      </c>
      <c r="I89" s="7" t="s">
        <v>388</v>
      </c>
      <c r="J89" s="9" t="s">
        <v>387</v>
      </c>
      <c r="K89" s="7" t="s">
        <v>388</v>
      </c>
      <c r="L89" s="9" t="s">
        <v>387</v>
      </c>
      <c r="M89" s="7" t="s">
        <v>388</v>
      </c>
      <c r="N89" s="78"/>
    </row>
    <row r="90" spans="1:14" x14ac:dyDescent="0.25">
      <c r="A90" s="43">
        <v>1</v>
      </c>
      <c r="B90" s="66" t="s">
        <v>319</v>
      </c>
      <c r="C90" s="66"/>
      <c r="D90" s="151">
        <v>0</v>
      </c>
      <c r="E90" s="130">
        <v>0</v>
      </c>
      <c r="F90" s="151">
        <v>0</v>
      </c>
      <c r="G90" s="130">
        <v>0</v>
      </c>
      <c r="H90" s="151">
        <v>0</v>
      </c>
      <c r="I90" s="130">
        <v>0</v>
      </c>
      <c r="J90" s="151">
        <v>0</v>
      </c>
      <c r="K90" s="130">
        <v>0</v>
      </c>
      <c r="L90" s="151">
        <v>0</v>
      </c>
      <c r="M90" s="130">
        <v>0</v>
      </c>
      <c r="N90" s="78"/>
    </row>
    <row r="91" spans="1:14" x14ac:dyDescent="0.25">
      <c r="A91" s="51">
        <v>4</v>
      </c>
      <c r="B91" s="16" t="s">
        <v>143</v>
      </c>
      <c r="C91" s="16"/>
      <c r="D91" s="153">
        <v>-1000</v>
      </c>
      <c r="E91" s="15">
        <v>-0.59808612440191389</v>
      </c>
      <c r="F91" s="153">
        <v>5200</v>
      </c>
      <c r="G91" s="15">
        <v>3.1100478468899522</v>
      </c>
      <c r="H91" s="153">
        <v>4200</v>
      </c>
      <c r="I91" s="15">
        <v>2.5119617224880382</v>
      </c>
      <c r="J91" s="153">
        <v>3800</v>
      </c>
      <c r="K91" s="15">
        <v>2.2727272727272729</v>
      </c>
      <c r="L91" s="153">
        <v>8000</v>
      </c>
      <c r="M91" s="15">
        <v>4.7846889952153111</v>
      </c>
      <c r="N91" s="78"/>
    </row>
    <row r="92" spans="1:14" x14ac:dyDescent="0.25">
      <c r="A92" s="51">
        <v>9</v>
      </c>
      <c r="B92" s="16" t="s">
        <v>320</v>
      </c>
      <c r="C92" s="16"/>
      <c r="D92" s="153">
        <v>300</v>
      </c>
      <c r="E92" s="15">
        <v>75</v>
      </c>
      <c r="F92" s="153">
        <v>0</v>
      </c>
      <c r="G92" s="15">
        <v>0</v>
      </c>
      <c r="H92" s="153">
        <v>300</v>
      </c>
      <c r="I92" s="15">
        <v>75</v>
      </c>
      <c r="J92" s="153">
        <v>0</v>
      </c>
      <c r="K92" s="15">
        <v>0</v>
      </c>
      <c r="L92" s="153">
        <v>300</v>
      </c>
      <c r="M92" s="15">
        <v>75</v>
      </c>
      <c r="N92" s="78"/>
    </row>
    <row r="93" spans="1:14" x14ac:dyDescent="0.25">
      <c r="A93" s="51" t="s">
        <v>321</v>
      </c>
      <c r="B93" s="16" t="s">
        <v>140</v>
      </c>
      <c r="C93" s="16"/>
      <c r="D93" s="153">
        <v>-70600</v>
      </c>
      <c r="E93" s="15">
        <v>-29.751369574378423</v>
      </c>
      <c r="F93" s="153">
        <v>14200</v>
      </c>
      <c r="G93" s="15">
        <v>5.983986514959966</v>
      </c>
      <c r="H93" s="153">
        <v>-56400</v>
      </c>
      <c r="I93" s="15">
        <v>-23.767383059418457</v>
      </c>
      <c r="J93" s="153">
        <v>6200</v>
      </c>
      <c r="K93" s="15">
        <v>2.6127265065318164</v>
      </c>
      <c r="L93" s="153">
        <v>-50200</v>
      </c>
      <c r="M93" s="15">
        <v>-21.154656552886642</v>
      </c>
      <c r="N93" s="78"/>
    </row>
    <row r="94" spans="1:14" x14ac:dyDescent="0.25">
      <c r="A94" s="51" t="s">
        <v>322</v>
      </c>
      <c r="B94" s="16" t="s">
        <v>141</v>
      </c>
      <c r="C94" s="16"/>
      <c r="D94" s="153">
        <v>300</v>
      </c>
      <c r="E94" s="15">
        <v>30</v>
      </c>
      <c r="F94" s="153">
        <v>100</v>
      </c>
      <c r="G94" s="15">
        <v>10</v>
      </c>
      <c r="H94" s="153">
        <v>400</v>
      </c>
      <c r="I94" s="15">
        <v>40</v>
      </c>
      <c r="J94" s="153">
        <v>0</v>
      </c>
      <c r="K94" s="15">
        <v>0</v>
      </c>
      <c r="L94" s="153">
        <v>400</v>
      </c>
      <c r="M94" s="15">
        <v>40</v>
      </c>
      <c r="N94" s="78"/>
    </row>
    <row r="95" spans="1:14" x14ac:dyDescent="0.25">
      <c r="A95" s="51">
        <v>21.1</v>
      </c>
      <c r="B95" s="16" t="s">
        <v>389</v>
      </c>
      <c r="C95" s="16"/>
      <c r="D95" s="153">
        <v>1100</v>
      </c>
      <c r="E95" s="15">
        <v>0.6373117033603708</v>
      </c>
      <c r="F95" s="153">
        <v>1400</v>
      </c>
      <c r="G95" s="15">
        <v>0.81112398609501735</v>
      </c>
      <c r="H95" s="153">
        <v>2500</v>
      </c>
      <c r="I95" s="15">
        <v>1.4484356894553883</v>
      </c>
      <c r="J95" s="153">
        <v>2700</v>
      </c>
      <c r="K95" s="15">
        <v>1.5643105446118193</v>
      </c>
      <c r="L95" s="153">
        <v>5200</v>
      </c>
      <c r="M95" s="15">
        <v>3.0127462340672073</v>
      </c>
      <c r="N95" s="78"/>
    </row>
    <row r="96" spans="1:14" x14ac:dyDescent="0.25">
      <c r="A96" s="51">
        <v>21.2</v>
      </c>
      <c r="B96" s="16" t="s">
        <v>390</v>
      </c>
      <c r="C96" s="16"/>
      <c r="D96" s="153">
        <v>0</v>
      </c>
      <c r="E96" s="14">
        <v>0</v>
      </c>
      <c r="F96" s="153">
        <v>0</v>
      </c>
      <c r="G96" s="14">
        <v>0</v>
      </c>
      <c r="H96" s="153">
        <v>0</v>
      </c>
      <c r="I96" s="14">
        <v>0</v>
      </c>
      <c r="J96" s="153">
        <v>0</v>
      </c>
      <c r="K96" s="14">
        <v>0</v>
      </c>
      <c r="L96" s="153">
        <v>0</v>
      </c>
      <c r="M96" s="14">
        <v>0</v>
      </c>
      <c r="N96" s="78"/>
    </row>
    <row r="97" spans="1:14" x14ac:dyDescent="0.25">
      <c r="A97" s="46">
        <v>35</v>
      </c>
      <c r="B97" s="68" t="s">
        <v>324</v>
      </c>
      <c r="C97" s="68"/>
      <c r="D97" s="156">
        <v>-69900</v>
      </c>
      <c r="E97" s="134">
        <v>-12.082973206568711</v>
      </c>
      <c r="F97" s="156">
        <v>20900</v>
      </c>
      <c r="G97" s="134">
        <v>3.6127917026793432</v>
      </c>
      <c r="H97" s="156">
        <v>-49000</v>
      </c>
      <c r="I97" s="134">
        <v>-8.4701815038893695</v>
      </c>
      <c r="J97" s="156">
        <v>12700</v>
      </c>
      <c r="K97" s="134">
        <v>2.1953327571305099</v>
      </c>
      <c r="L97" s="156">
        <v>-36300</v>
      </c>
      <c r="M97" s="134">
        <v>-6.2748487467588587</v>
      </c>
      <c r="N97" s="78"/>
    </row>
    <row r="98" spans="1:14" x14ac:dyDescent="0.25">
      <c r="A98" s="82"/>
      <c r="B98" s="82"/>
      <c r="C98" s="82"/>
      <c r="D98" s="82"/>
      <c r="E98" s="82"/>
      <c r="F98" s="82"/>
      <c r="G98" s="82"/>
      <c r="H98" s="82"/>
      <c r="I98" s="82"/>
      <c r="J98" s="78"/>
      <c r="K98" s="78"/>
      <c r="L98" s="78"/>
      <c r="M98" s="78"/>
      <c r="N98" s="78"/>
    </row>
    <row r="99" spans="1:14" x14ac:dyDescent="0.25">
      <c r="C99" s="16"/>
      <c r="D99" s="16"/>
      <c r="E99" s="16"/>
      <c r="F99" s="16"/>
      <c r="G99" s="16"/>
      <c r="H99" s="16"/>
      <c r="I99" s="16"/>
    </row>
    <row r="100" spans="1:14" x14ac:dyDescent="0.25">
      <c r="C100" s="16"/>
      <c r="D100" s="16"/>
      <c r="E100" s="16"/>
      <c r="F100" s="16"/>
      <c r="G100" s="16"/>
      <c r="H100" s="16"/>
      <c r="I100" s="16"/>
    </row>
    <row r="101" spans="1:14" x14ac:dyDescent="0.25">
      <c r="C101" s="16"/>
      <c r="D101" s="16"/>
      <c r="E101" s="16"/>
      <c r="F101" s="16"/>
      <c r="G101" s="16"/>
      <c r="H101" s="16"/>
      <c r="I101" s="16"/>
    </row>
    <row r="102" spans="1:14" x14ac:dyDescent="0.25">
      <c r="C102" s="16"/>
      <c r="D102" s="16"/>
      <c r="E102" s="16"/>
      <c r="F102" s="16"/>
      <c r="G102" s="16"/>
      <c r="H102" s="16"/>
      <c r="I102" s="16"/>
    </row>
    <row r="103" spans="1:14" x14ac:dyDescent="0.25">
      <c r="C103" s="16"/>
      <c r="D103" s="16"/>
      <c r="E103" s="16"/>
      <c r="F103" s="16"/>
      <c r="G103" s="16"/>
      <c r="H103" s="16"/>
      <c r="I103" s="16"/>
    </row>
    <row r="104" spans="1:14" x14ac:dyDescent="0.25">
      <c r="C104" s="16"/>
      <c r="D104" s="16"/>
      <c r="E104" s="16"/>
      <c r="F104" s="16"/>
      <c r="G104" s="16"/>
      <c r="H104" s="16"/>
      <c r="I104" s="16"/>
    </row>
    <row r="105" spans="1:14" x14ac:dyDescent="0.25">
      <c r="C105" s="16"/>
      <c r="D105" s="16"/>
      <c r="E105" s="16"/>
      <c r="F105" s="16"/>
      <c r="G105" s="16"/>
      <c r="H105" s="16"/>
      <c r="I105" s="16"/>
    </row>
    <row r="106" spans="1:14" x14ac:dyDescent="0.25">
      <c r="C106" s="16"/>
      <c r="D106" s="16"/>
      <c r="E106" s="16"/>
      <c r="F106" s="16"/>
      <c r="G106" s="16"/>
      <c r="H106" s="16"/>
      <c r="I106" s="16"/>
    </row>
    <row r="107" spans="1:14" x14ac:dyDescent="0.25">
      <c r="C107" s="16"/>
      <c r="D107" s="16"/>
      <c r="E107" s="16"/>
      <c r="F107" s="16"/>
      <c r="G107" s="16"/>
      <c r="H107" s="16"/>
      <c r="I107" s="16"/>
    </row>
    <row r="108" spans="1:14" x14ac:dyDescent="0.25">
      <c r="C108" s="16"/>
      <c r="D108" s="16"/>
      <c r="E108" s="16"/>
      <c r="F108" s="16"/>
      <c r="G108" s="16"/>
      <c r="H108" s="16"/>
      <c r="I108" s="16"/>
    </row>
    <row r="109" spans="1:14" x14ac:dyDescent="0.25">
      <c r="C109" s="16"/>
      <c r="D109" s="16"/>
      <c r="E109" s="16"/>
      <c r="F109" s="16"/>
      <c r="G109" s="16"/>
      <c r="H109" s="16"/>
      <c r="I109" s="16"/>
    </row>
    <row r="110" spans="1:14" x14ac:dyDescent="0.25">
      <c r="C110" s="16"/>
      <c r="D110" s="16"/>
      <c r="E110" s="16"/>
      <c r="F110" s="16"/>
      <c r="G110" s="16"/>
      <c r="H110" s="16"/>
      <c r="I110" s="16"/>
    </row>
    <row r="111" spans="1:14" x14ac:dyDescent="0.25">
      <c r="C111" s="16"/>
      <c r="D111" s="16"/>
      <c r="E111" s="16"/>
      <c r="F111" s="16"/>
      <c r="G111" s="16"/>
      <c r="H111" s="16"/>
      <c r="I111" s="16"/>
    </row>
    <row r="112" spans="1:14" x14ac:dyDescent="0.25">
      <c r="C112" s="16"/>
      <c r="D112" s="16"/>
      <c r="E112" s="16"/>
      <c r="F112" s="16"/>
      <c r="G112" s="16"/>
      <c r="H112" s="16"/>
      <c r="I112" s="16"/>
    </row>
    <row r="113" spans="3:9" x14ac:dyDescent="0.25">
      <c r="C113" s="16"/>
      <c r="D113" s="16"/>
      <c r="E113" s="16"/>
      <c r="F113" s="16"/>
      <c r="G113" s="16"/>
      <c r="H113" s="16"/>
      <c r="I113" s="16"/>
    </row>
    <row r="114" spans="3:9" x14ac:dyDescent="0.25">
      <c r="C114" s="16"/>
      <c r="D114" s="16"/>
      <c r="E114" s="16"/>
      <c r="F114" s="16"/>
      <c r="G114" s="16"/>
      <c r="H114" s="16"/>
      <c r="I114" s="16"/>
    </row>
    <row r="115" spans="3:9" x14ac:dyDescent="0.25">
      <c r="C115" s="16"/>
      <c r="D115" s="16"/>
      <c r="E115" s="16"/>
      <c r="F115" s="16"/>
      <c r="G115" s="16"/>
      <c r="H115" s="16"/>
      <c r="I115" s="16"/>
    </row>
    <row r="116" spans="3:9" x14ac:dyDescent="0.25">
      <c r="C116" s="16"/>
      <c r="D116" s="16"/>
      <c r="E116" s="16"/>
      <c r="F116" s="16"/>
      <c r="G116" s="16"/>
      <c r="H116" s="16"/>
      <c r="I116" s="16"/>
    </row>
    <row r="117" spans="3:9" x14ac:dyDescent="0.25">
      <c r="C117" s="16"/>
      <c r="D117" s="16"/>
      <c r="E117" s="16"/>
      <c r="F117" s="16"/>
      <c r="G117" s="16"/>
      <c r="H117" s="16"/>
      <c r="I117" s="16"/>
    </row>
    <row r="118" spans="3:9" x14ac:dyDescent="0.25">
      <c r="C118" s="16"/>
      <c r="D118" s="16"/>
      <c r="E118" s="16"/>
      <c r="F118" s="16"/>
      <c r="G118" s="16"/>
      <c r="H118" s="16"/>
      <c r="I118" s="16"/>
    </row>
    <row r="119" spans="3:9" x14ac:dyDescent="0.25">
      <c r="C119" s="16"/>
      <c r="D119" s="16"/>
      <c r="E119" s="16"/>
      <c r="F119" s="16"/>
      <c r="G119" s="16"/>
      <c r="H119" s="16"/>
      <c r="I119" s="16"/>
    </row>
    <row r="120" spans="3:9" x14ac:dyDescent="0.25">
      <c r="C120" s="16"/>
      <c r="D120" s="16"/>
      <c r="E120" s="16"/>
      <c r="F120" s="16"/>
      <c r="G120" s="16"/>
      <c r="H120" s="16"/>
      <c r="I120" s="16"/>
    </row>
    <row r="121" spans="3:9" x14ac:dyDescent="0.25">
      <c r="C121" s="16"/>
      <c r="D121" s="16"/>
      <c r="E121" s="16"/>
      <c r="F121" s="16"/>
      <c r="G121" s="16"/>
      <c r="H121" s="16"/>
      <c r="I121" s="16"/>
    </row>
    <row r="122" spans="3:9" x14ac:dyDescent="0.25">
      <c r="C122" s="16"/>
      <c r="D122" s="16"/>
      <c r="E122" s="16"/>
      <c r="F122" s="16"/>
      <c r="G122" s="16"/>
      <c r="H122" s="16"/>
      <c r="I122" s="16"/>
    </row>
    <row r="123" spans="3:9" x14ac:dyDescent="0.25">
      <c r="C123" s="16"/>
      <c r="D123" s="16"/>
      <c r="E123" s="16"/>
      <c r="F123" s="16"/>
      <c r="G123" s="16"/>
      <c r="H123" s="16"/>
      <c r="I123" s="16"/>
    </row>
    <row r="124" spans="3:9" x14ac:dyDescent="0.25">
      <c r="C124" s="16"/>
      <c r="D124" s="16"/>
      <c r="E124" s="16"/>
      <c r="F124" s="16"/>
      <c r="G124" s="16"/>
      <c r="H124" s="16"/>
      <c r="I124" s="16"/>
    </row>
    <row r="125" spans="3:9" x14ac:dyDescent="0.25">
      <c r="C125" s="16"/>
      <c r="D125" s="16"/>
      <c r="E125" s="16"/>
      <c r="F125" s="16"/>
      <c r="G125" s="16"/>
      <c r="H125" s="16"/>
      <c r="I125" s="16"/>
    </row>
    <row r="126" spans="3:9" x14ac:dyDescent="0.25">
      <c r="C126" s="16"/>
      <c r="D126" s="16"/>
      <c r="E126" s="16"/>
      <c r="F126" s="16"/>
      <c r="G126" s="16"/>
      <c r="H126" s="16"/>
      <c r="I126" s="16"/>
    </row>
    <row r="127" spans="3:9" x14ac:dyDescent="0.25">
      <c r="C127" s="16"/>
      <c r="D127" s="16"/>
      <c r="E127" s="16"/>
      <c r="F127" s="16"/>
      <c r="G127" s="16"/>
      <c r="H127" s="16"/>
      <c r="I127" s="16"/>
    </row>
    <row r="128" spans="3:9" x14ac:dyDescent="0.25">
      <c r="C128" s="16"/>
      <c r="D128" s="16"/>
      <c r="E128" s="16"/>
      <c r="F128" s="16"/>
      <c r="G128" s="16"/>
      <c r="H128" s="16"/>
      <c r="I128" s="16"/>
    </row>
    <row r="129" spans="3:9" x14ac:dyDescent="0.25">
      <c r="C129" s="16"/>
      <c r="D129" s="16"/>
      <c r="E129" s="16"/>
      <c r="F129" s="16"/>
      <c r="G129" s="16"/>
      <c r="H129" s="16"/>
      <c r="I129" s="16"/>
    </row>
    <row r="130" spans="3:9" x14ac:dyDescent="0.25">
      <c r="C130" s="16"/>
      <c r="D130" s="16"/>
      <c r="E130" s="16"/>
      <c r="F130" s="16"/>
      <c r="G130" s="16"/>
      <c r="H130" s="16"/>
      <c r="I130" s="16"/>
    </row>
    <row r="131" spans="3:9" x14ac:dyDescent="0.25">
      <c r="C131" s="16"/>
      <c r="D131" s="16"/>
      <c r="E131" s="16"/>
      <c r="F131" s="16"/>
      <c r="G131" s="16"/>
      <c r="H131" s="16"/>
      <c r="I131" s="16"/>
    </row>
    <row r="132" spans="3:9" x14ac:dyDescent="0.25">
      <c r="C132" s="16"/>
      <c r="D132" s="16"/>
      <c r="E132" s="16"/>
      <c r="F132" s="16"/>
      <c r="G132" s="16"/>
      <c r="H132" s="16"/>
      <c r="I132" s="16"/>
    </row>
    <row r="133" spans="3:9" x14ac:dyDescent="0.25">
      <c r="C133" s="16"/>
      <c r="D133" s="16"/>
      <c r="E133" s="16"/>
      <c r="F133" s="16"/>
      <c r="G133" s="16"/>
      <c r="H133" s="16"/>
      <c r="I133" s="16"/>
    </row>
    <row r="134" spans="3:9" x14ac:dyDescent="0.25">
      <c r="C134" s="16"/>
      <c r="D134" s="16"/>
      <c r="E134" s="16"/>
      <c r="F134" s="16"/>
      <c r="G134" s="16"/>
      <c r="H134" s="16"/>
      <c r="I134" s="16"/>
    </row>
    <row r="135" spans="3:9" x14ac:dyDescent="0.25">
      <c r="C135" s="16"/>
      <c r="D135" s="16"/>
      <c r="E135" s="16"/>
      <c r="F135" s="16"/>
      <c r="G135" s="16"/>
      <c r="H135" s="16"/>
      <c r="I135" s="16"/>
    </row>
    <row r="136" spans="3:9" x14ac:dyDescent="0.25">
      <c r="C136" s="16"/>
      <c r="D136" s="16"/>
      <c r="E136" s="16"/>
      <c r="F136" s="16"/>
      <c r="G136" s="16"/>
      <c r="H136" s="16"/>
      <c r="I136" s="16"/>
    </row>
    <row r="137" spans="3:9" x14ac:dyDescent="0.25">
      <c r="C137" s="16"/>
      <c r="D137" s="16"/>
      <c r="E137" s="16"/>
      <c r="F137" s="16"/>
      <c r="G137" s="16"/>
      <c r="H137" s="16"/>
      <c r="I137" s="16"/>
    </row>
    <row r="138" spans="3:9" x14ac:dyDescent="0.25">
      <c r="C138" s="16"/>
      <c r="D138" s="16"/>
      <c r="E138" s="16"/>
      <c r="F138" s="16"/>
      <c r="G138" s="16"/>
      <c r="H138" s="16"/>
      <c r="I138" s="16"/>
    </row>
    <row r="139" spans="3:9" x14ac:dyDescent="0.25">
      <c r="C139" s="16"/>
      <c r="D139" s="16"/>
      <c r="E139" s="16"/>
      <c r="F139" s="16"/>
      <c r="G139" s="16"/>
      <c r="H139" s="16"/>
      <c r="I139" s="16"/>
    </row>
    <row r="140" spans="3:9" x14ac:dyDescent="0.25">
      <c r="C140" s="16"/>
      <c r="D140" s="16"/>
      <c r="E140" s="16"/>
      <c r="F140" s="16"/>
      <c r="G140" s="16"/>
      <c r="H140" s="16"/>
      <c r="I140" s="16"/>
    </row>
    <row r="141" spans="3:9" x14ac:dyDescent="0.25">
      <c r="C141" s="16"/>
      <c r="D141" s="16"/>
      <c r="E141" s="16"/>
      <c r="F141" s="16"/>
      <c r="G141" s="16"/>
      <c r="H141" s="16"/>
      <c r="I141" s="16"/>
    </row>
    <row r="142" spans="3:9" x14ac:dyDescent="0.25">
      <c r="C142" s="16"/>
      <c r="D142" s="16"/>
      <c r="E142" s="16"/>
      <c r="F142" s="16"/>
      <c r="G142" s="16"/>
      <c r="H142" s="16"/>
      <c r="I142" s="16"/>
    </row>
    <row r="143" spans="3:9" x14ac:dyDescent="0.25">
      <c r="C143" s="16"/>
      <c r="D143" s="16"/>
      <c r="E143" s="16"/>
      <c r="F143" s="16"/>
      <c r="G143" s="16"/>
      <c r="H143" s="16"/>
      <c r="I143" s="16"/>
    </row>
    <row r="144" spans="3:9" x14ac:dyDescent="0.25">
      <c r="C144" s="16"/>
      <c r="D144" s="16"/>
      <c r="E144" s="16"/>
      <c r="F144" s="16"/>
      <c r="G144" s="16"/>
      <c r="H144" s="16"/>
      <c r="I144" s="16"/>
    </row>
    <row r="145" spans="3:9" x14ac:dyDescent="0.25">
      <c r="C145" s="16"/>
      <c r="D145" s="16"/>
      <c r="E145" s="16"/>
      <c r="F145" s="16"/>
      <c r="G145" s="16"/>
      <c r="H145" s="16"/>
      <c r="I145" s="16"/>
    </row>
    <row r="146" spans="3:9" x14ac:dyDescent="0.25">
      <c r="C146" s="16"/>
      <c r="D146" s="16"/>
      <c r="E146" s="16"/>
      <c r="F146" s="16"/>
      <c r="G146" s="16"/>
      <c r="H146" s="16"/>
      <c r="I146" s="16"/>
    </row>
    <row r="147" spans="3:9" x14ac:dyDescent="0.25">
      <c r="C147" s="16"/>
      <c r="D147" s="16"/>
      <c r="E147" s="16"/>
      <c r="F147" s="16"/>
      <c r="G147" s="16"/>
      <c r="H147" s="16"/>
      <c r="I147" s="16"/>
    </row>
    <row r="148" spans="3:9" x14ac:dyDescent="0.25">
      <c r="C148" s="16"/>
      <c r="D148" s="16"/>
      <c r="E148" s="16"/>
      <c r="F148" s="16"/>
      <c r="G148" s="16"/>
      <c r="H148" s="16"/>
      <c r="I148" s="16"/>
    </row>
    <row r="149" spans="3:9" x14ac:dyDescent="0.25">
      <c r="C149" s="16"/>
      <c r="D149" s="16"/>
      <c r="E149" s="16"/>
      <c r="F149" s="16"/>
      <c r="G149" s="16"/>
      <c r="H149" s="16"/>
      <c r="I149" s="16"/>
    </row>
    <row r="150" spans="3:9" x14ac:dyDescent="0.25">
      <c r="C150" s="16"/>
      <c r="D150" s="16"/>
      <c r="E150" s="16"/>
      <c r="F150" s="16"/>
      <c r="G150" s="16"/>
      <c r="H150" s="16"/>
      <c r="I150" s="16"/>
    </row>
    <row r="151" spans="3:9" x14ac:dyDescent="0.25">
      <c r="C151" s="16"/>
      <c r="D151" s="16"/>
      <c r="E151" s="16"/>
      <c r="F151" s="16"/>
      <c r="G151" s="16"/>
      <c r="H151" s="16"/>
      <c r="I151" s="16"/>
    </row>
    <row r="152" spans="3:9" x14ac:dyDescent="0.25">
      <c r="C152" s="16"/>
      <c r="D152" s="16"/>
      <c r="E152" s="16"/>
      <c r="F152" s="16"/>
      <c r="G152" s="16"/>
      <c r="H152" s="16"/>
      <c r="I152" s="16"/>
    </row>
    <row r="153" spans="3:9" x14ac:dyDescent="0.25">
      <c r="C153" s="16"/>
      <c r="D153" s="16"/>
      <c r="E153" s="16"/>
      <c r="F153" s="16"/>
      <c r="G153" s="16"/>
      <c r="H153" s="16"/>
      <c r="I153" s="16"/>
    </row>
    <row r="154" spans="3:9" x14ac:dyDescent="0.25">
      <c r="C154" s="16"/>
      <c r="D154" s="16"/>
      <c r="E154" s="16"/>
      <c r="F154" s="16"/>
      <c r="G154" s="16"/>
      <c r="H154" s="16"/>
      <c r="I154" s="16"/>
    </row>
    <row r="155" spans="3:9" x14ac:dyDescent="0.25">
      <c r="C155" s="16"/>
      <c r="D155" s="16"/>
      <c r="E155" s="16"/>
      <c r="F155" s="16"/>
      <c r="G155" s="16"/>
      <c r="H155" s="16"/>
      <c r="I155" s="16"/>
    </row>
    <row r="156" spans="3:9" x14ac:dyDescent="0.25">
      <c r="C156" s="16"/>
      <c r="D156" s="16"/>
      <c r="E156" s="16"/>
      <c r="F156" s="16"/>
      <c r="G156" s="16"/>
      <c r="H156" s="16"/>
      <c r="I156" s="16"/>
    </row>
    <row r="157" spans="3:9" x14ac:dyDescent="0.25">
      <c r="C157" s="16"/>
      <c r="D157" s="16"/>
      <c r="E157" s="16"/>
      <c r="F157" s="16"/>
      <c r="G157" s="16"/>
      <c r="H157" s="16"/>
      <c r="I157" s="16"/>
    </row>
    <row r="158" spans="3:9" x14ac:dyDescent="0.25">
      <c r="C158" s="16"/>
      <c r="D158" s="16"/>
      <c r="E158" s="16"/>
      <c r="F158" s="16"/>
      <c r="G158" s="16"/>
      <c r="H158" s="16"/>
      <c r="I158" s="16"/>
    </row>
    <row r="159" spans="3:9" x14ac:dyDescent="0.25">
      <c r="C159" s="16"/>
      <c r="D159" s="16"/>
      <c r="E159" s="16"/>
      <c r="F159" s="16"/>
      <c r="G159" s="16"/>
      <c r="H159" s="16"/>
      <c r="I159" s="16"/>
    </row>
    <row r="160" spans="3:9" x14ac:dyDescent="0.25">
      <c r="C160" s="16"/>
      <c r="D160" s="16"/>
      <c r="E160" s="16"/>
      <c r="F160" s="16"/>
      <c r="G160" s="16"/>
      <c r="H160" s="16"/>
      <c r="I160" s="16"/>
    </row>
    <row r="161" spans="3:9" x14ac:dyDescent="0.25">
      <c r="C161" s="16"/>
      <c r="D161" s="16"/>
      <c r="E161" s="16"/>
      <c r="F161" s="16"/>
      <c r="G161" s="16"/>
      <c r="H161" s="16"/>
      <c r="I161" s="16"/>
    </row>
    <row r="162" spans="3:9" x14ac:dyDescent="0.25">
      <c r="C162" s="16"/>
      <c r="D162" s="16"/>
      <c r="E162" s="16"/>
      <c r="F162" s="16"/>
      <c r="G162" s="16"/>
      <c r="H162" s="16"/>
      <c r="I162" s="16"/>
    </row>
    <row r="163" spans="3:9" x14ac:dyDescent="0.25">
      <c r="C163" s="16"/>
      <c r="D163" s="16"/>
      <c r="E163" s="16"/>
      <c r="F163" s="16"/>
      <c r="G163" s="16"/>
      <c r="H163" s="16"/>
      <c r="I163" s="16"/>
    </row>
    <row r="164" spans="3:9" x14ac:dyDescent="0.25">
      <c r="C164" s="16"/>
      <c r="D164" s="16"/>
      <c r="E164" s="16"/>
      <c r="F164" s="16"/>
      <c r="G164" s="16"/>
      <c r="H164" s="16"/>
      <c r="I164" s="16"/>
    </row>
    <row r="165" spans="3:9" x14ac:dyDescent="0.25">
      <c r="C165" s="16"/>
      <c r="D165" s="16"/>
      <c r="E165" s="16"/>
      <c r="F165" s="16"/>
      <c r="G165" s="16"/>
      <c r="H165" s="16"/>
      <c r="I165" s="16"/>
    </row>
    <row r="166" spans="3:9" x14ac:dyDescent="0.25">
      <c r="C166" s="16"/>
      <c r="D166" s="16"/>
      <c r="E166" s="16"/>
      <c r="F166" s="16"/>
      <c r="G166" s="16"/>
      <c r="H166" s="16"/>
      <c r="I166" s="16"/>
    </row>
    <row r="167" spans="3:9" x14ac:dyDescent="0.25">
      <c r="C167" s="16"/>
      <c r="D167" s="16"/>
      <c r="E167" s="16"/>
      <c r="F167" s="16"/>
      <c r="G167" s="16"/>
      <c r="H167" s="16"/>
      <c r="I167" s="16"/>
    </row>
    <row r="168" spans="3:9" x14ac:dyDescent="0.25">
      <c r="C168" s="16"/>
      <c r="D168" s="16"/>
      <c r="E168" s="16"/>
      <c r="F168" s="16"/>
      <c r="G168" s="16"/>
      <c r="H168" s="16"/>
      <c r="I168" s="16"/>
    </row>
    <row r="169" spans="3:9" x14ac:dyDescent="0.25">
      <c r="C169" s="16"/>
      <c r="D169" s="16"/>
      <c r="E169" s="16"/>
      <c r="F169" s="16"/>
      <c r="G169" s="16"/>
      <c r="H169" s="16"/>
      <c r="I169" s="16"/>
    </row>
    <row r="170" spans="3:9" x14ac:dyDescent="0.25">
      <c r="C170" s="16"/>
      <c r="D170" s="16"/>
      <c r="E170" s="16"/>
      <c r="F170" s="16"/>
      <c r="G170" s="16"/>
      <c r="H170" s="16"/>
      <c r="I170" s="16"/>
    </row>
    <row r="171" spans="3:9" x14ac:dyDescent="0.25">
      <c r="C171" s="16"/>
      <c r="D171" s="16"/>
      <c r="E171" s="16"/>
      <c r="F171" s="16"/>
      <c r="G171" s="16"/>
      <c r="H171" s="16"/>
      <c r="I171" s="16"/>
    </row>
    <row r="172" spans="3:9" x14ac:dyDescent="0.25">
      <c r="C172" s="16"/>
      <c r="D172" s="16"/>
      <c r="E172" s="16"/>
      <c r="F172" s="16"/>
      <c r="G172" s="16"/>
      <c r="H172" s="16"/>
      <c r="I172" s="16"/>
    </row>
    <row r="173" spans="3:9" x14ac:dyDescent="0.25">
      <c r="C173" s="16"/>
      <c r="D173" s="16"/>
      <c r="E173" s="16"/>
      <c r="F173" s="16"/>
      <c r="G173" s="16"/>
      <c r="H173" s="16"/>
      <c r="I173" s="16"/>
    </row>
    <row r="174" spans="3:9" x14ac:dyDescent="0.25">
      <c r="C174" s="16"/>
      <c r="D174" s="16"/>
      <c r="E174" s="16"/>
      <c r="F174" s="16"/>
      <c r="G174" s="16"/>
      <c r="H174" s="16"/>
      <c r="I174" s="16"/>
    </row>
    <row r="175" spans="3:9" x14ac:dyDescent="0.25">
      <c r="C175" s="16"/>
      <c r="D175" s="16"/>
      <c r="E175" s="16"/>
      <c r="F175" s="16"/>
      <c r="G175" s="16"/>
      <c r="H175" s="16"/>
      <c r="I175" s="16"/>
    </row>
    <row r="176" spans="3:9" x14ac:dyDescent="0.25">
      <c r="C176" s="16"/>
      <c r="D176" s="16"/>
      <c r="E176" s="16"/>
      <c r="F176" s="16"/>
      <c r="G176" s="16"/>
      <c r="H176" s="16"/>
      <c r="I176" s="16"/>
    </row>
    <row r="177" spans="3:9" x14ac:dyDescent="0.25">
      <c r="C177" s="16"/>
      <c r="D177" s="16"/>
      <c r="E177" s="16"/>
      <c r="F177" s="16"/>
      <c r="G177" s="16"/>
      <c r="H177" s="16"/>
      <c r="I177" s="16"/>
    </row>
    <row r="178" spans="3:9" x14ac:dyDescent="0.25">
      <c r="C178" s="16"/>
      <c r="D178" s="16"/>
      <c r="E178" s="16"/>
      <c r="F178" s="16"/>
      <c r="G178" s="16"/>
      <c r="H178" s="16"/>
      <c r="I178" s="16"/>
    </row>
    <row r="179" spans="3:9" x14ac:dyDescent="0.25">
      <c r="C179" s="16"/>
      <c r="D179" s="16"/>
      <c r="E179" s="16"/>
      <c r="F179" s="16"/>
      <c r="G179" s="16"/>
      <c r="H179" s="16"/>
      <c r="I179" s="16"/>
    </row>
    <row r="180" spans="3:9" x14ac:dyDescent="0.25">
      <c r="C180" s="16"/>
      <c r="D180" s="16"/>
      <c r="E180" s="16"/>
      <c r="F180" s="16"/>
      <c r="G180" s="16"/>
      <c r="H180" s="16"/>
      <c r="I180" s="16"/>
    </row>
    <row r="181" spans="3:9" x14ac:dyDescent="0.25">
      <c r="C181" s="16"/>
      <c r="D181" s="16"/>
      <c r="E181" s="16"/>
      <c r="F181" s="16"/>
      <c r="G181" s="16"/>
      <c r="H181" s="16"/>
      <c r="I181" s="16"/>
    </row>
    <row r="182" spans="3:9" x14ac:dyDescent="0.25">
      <c r="C182" s="16"/>
      <c r="D182" s="16"/>
      <c r="E182" s="16"/>
      <c r="F182" s="16"/>
      <c r="G182" s="16"/>
      <c r="H182" s="16"/>
      <c r="I182" s="16"/>
    </row>
    <row r="183" spans="3:9" x14ac:dyDescent="0.25">
      <c r="C183" s="16"/>
      <c r="D183" s="16"/>
      <c r="E183" s="16"/>
      <c r="F183" s="16"/>
      <c r="G183" s="16"/>
      <c r="H183" s="16"/>
      <c r="I183" s="16"/>
    </row>
    <row r="184" spans="3:9" x14ac:dyDescent="0.25">
      <c r="C184" s="16"/>
      <c r="D184" s="16"/>
      <c r="E184" s="16"/>
      <c r="F184" s="16"/>
      <c r="G184" s="16"/>
      <c r="H184" s="16"/>
      <c r="I184" s="16"/>
    </row>
    <row r="185" spans="3:9" x14ac:dyDescent="0.25">
      <c r="C185" s="16"/>
      <c r="D185" s="16"/>
      <c r="E185" s="16"/>
      <c r="F185" s="16"/>
      <c r="G185" s="16"/>
      <c r="H185" s="16"/>
      <c r="I185" s="16"/>
    </row>
    <row r="186" spans="3:9" x14ac:dyDescent="0.25">
      <c r="C186" s="16"/>
      <c r="D186" s="16"/>
      <c r="E186" s="16"/>
      <c r="F186" s="16"/>
      <c r="G186" s="16"/>
      <c r="H186" s="16"/>
      <c r="I186" s="16"/>
    </row>
    <row r="187" spans="3:9" x14ac:dyDescent="0.25">
      <c r="C187" s="16"/>
      <c r="D187" s="16"/>
      <c r="E187" s="16"/>
      <c r="F187" s="16"/>
      <c r="G187" s="16"/>
      <c r="H187" s="16"/>
      <c r="I187" s="16"/>
    </row>
    <row r="188" spans="3:9" x14ac:dyDescent="0.25">
      <c r="C188" s="16"/>
      <c r="D188" s="16"/>
      <c r="E188" s="16"/>
      <c r="F188" s="16"/>
      <c r="G188" s="16"/>
      <c r="H188" s="16"/>
      <c r="I188" s="16"/>
    </row>
    <row r="189" spans="3:9" x14ac:dyDescent="0.25">
      <c r="C189" s="16"/>
      <c r="D189" s="16"/>
      <c r="E189" s="16"/>
      <c r="F189" s="16"/>
      <c r="G189" s="16"/>
      <c r="H189" s="16"/>
      <c r="I189" s="16"/>
    </row>
    <row r="190" spans="3:9" x14ac:dyDescent="0.25">
      <c r="C190" s="16"/>
      <c r="D190" s="16"/>
      <c r="E190" s="16"/>
      <c r="F190" s="16"/>
      <c r="G190" s="16"/>
      <c r="H190" s="16"/>
      <c r="I190" s="16"/>
    </row>
    <row r="191" spans="3:9" x14ac:dyDescent="0.25">
      <c r="C191" s="16"/>
      <c r="D191" s="16"/>
      <c r="E191" s="16"/>
      <c r="F191" s="16"/>
      <c r="G191" s="16"/>
      <c r="H191" s="16"/>
      <c r="I191" s="16"/>
    </row>
    <row r="192" spans="3:9" x14ac:dyDescent="0.25">
      <c r="C192" s="16"/>
      <c r="D192" s="16"/>
      <c r="E192" s="16"/>
      <c r="F192" s="16"/>
      <c r="G192" s="16"/>
      <c r="H192" s="16"/>
      <c r="I192" s="16"/>
    </row>
    <row r="193" spans="3:9" x14ac:dyDescent="0.25">
      <c r="C193" s="16"/>
      <c r="D193" s="16"/>
      <c r="E193" s="16"/>
      <c r="F193" s="16"/>
      <c r="G193" s="16"/>
      <c r="H193" s="16"/>
      <c r="I193" s="16"/>
    </row>
    <row r="194" spans="3:9" x14ac:dyDescent="0.25">
      <c r="C194" s="16"/>
      <c r="D194" s="16"/>
      <c r="E194" s="16"/>
      <c r="F194" s="16"/>
      <c r="G194" s="16"/>
      <c r="H194" s="16"/>
      <c r="I194" s="16"/>
    </row>
    <row r="195" spans="3:9" x14ac:dyDescent="0.25">
      <c r="C195" s="16"/>
      <c r="D195" s="16"/>
      <c r="E195" s="16"/>
      <c r="F195" s="16"/>
      <c r="G195" s="16"/>
      <c r="H195" s="16"/>
      <c r="I195" s="16"/>
    </row>
    <row r="196" spans="3:9" x14ac:dyDescent="0.25">
      <c r="C196" s="16"/>
      <c r="D196" s="16"/>
      <c r="E196" s="16"/>
      <c r="F196" s="16"/>
      <c r="G196" s="16"/>
      <c r="H196" s="16"/>
      <c r="I196" s="16"/>
    </row>
    <row r="197" spans="3:9" x14ac:dyDescent="0.25">
      <c r="C197" s="16"/>
      <c r="D197" s="16"/>
      <c r="E197" s="16"/>
      <c r="F197" s="16"/>
      <c r="G197" s="16"/>
      <c r="H197" s="16"/>
      <c r="I197" s="16"/>
    </row>
    <row r="198" spans="3:9" x14ac:dyDescent="0.25">
      <c r="C198" s="16"/>
      <c r="D198" s="16"/>
      <c r="E198" s="16"/>
      <c r="F198" s="16"/>
      <c r="G198" s="16"/>
      <c r="H198" s="16"/>
      <c r="I198" s="16"/>
    </row>
    <row r="199" spans="3:9" x14ac:dyDescent="0.25">
      <c r="C199" s="16"/>
      <c r="D199" s="16"/>
      <c r="E199" s="16"/>
      <c r="F199" s="16"/>
      <c r="G199" s="16"/>
      <c r="H199" s="16"/>
      <c r="I199" s="16"/>
    </row>
    <row r="200" spans="3:9" x14ac:dyDescent="0.25">
      <c r="C200" s="16"/>
      <c r="D200" s="16"/>
      <c r="E200" s="16"/>
      <c r="F200" s="16"/>
      <c r="G200" s="16"/>
      <c r="H200" s="16"/>
      <c r="I200" s="16"/>
    </row>
    <row r="201" spans="3:9" x14ac:dyDescent="0.25">
      <c r="C201" s="16"/>
      <c r="D201" s="16"/>
      <c r="E201" s="16"/>
      <c r="F201" s="16"/>
      <c r="G201" s="16"/>
      <c r="H201" s="16"/>
      <c r="I201" s="16"/>
    </row>
    <row r="202" spans="3:9" x14ac:dyDescent="0.25">
      <c r="C202" s="16"/>
      <c r="D202" s="16"/>
      <c r="E202" s="16"/>
      <c r="F202" s="16"/>
      <c r="G202" s="16"/>
      <c r="H202" s="16"/>
      <c r="I202" s="16"/>
    </row>
    <row r="203" spans="3:9" x14ac:dyDescent="0.25">
      <c r="C203" s="16"/>
      <c r="D203" s="16"/>
      <c r="E203" s="16"/>
      <c r="F203" s="16"/>
      <c r="G203" s="16"/>
      <c r="H203" s="16"/>
      <c r="I203" s="16"/>
    </row>
    <row r="204" spans="3:9" x14ac:dyDescent="0.25">
      <c r="C204" s="16"/>
      <c r="D204" s="16"/>
      <c r="E204" s="16"/>
      <c r="F204" s="16"/>
      <c r="G204" s="16"/>
      <c r="H204" s="16"/>
      <c r="I204" s="16"/>
    </row>
    <row r="205" spans="3:9" x14ac:dyDescent="0.25">
      <c r="C205" s="16"/>
      <c r="D205" s="16"/>
      <c r="E205" s="16"/>
      <c r="F205" s="16"/>
      <c r="G205" s="16"/>
      <c r="H205" s="16"/>
      <c r="I205" s="16"/>
    </row>
    <row r="206" spans="3:9" x14ac:dyDescent="0.25">
      <c r="C206" s="16"/>
      <c r="D206" s="16"/>
      <c r="E206" s="16"/>
      <c r="F206" s="16"/>
      <c r="G206" s="16"/>
      <c r="H206" s="16"/>
      <c r="I206" s="16"/>
    </row>
    <row r="207" spans="3:9" x14ac:dyDescent="0.25">
      <c r="C207" s="16"/>
      <c r="D207" s="16"/>
      <c r="E207" s="16"/>
      <c r="F207" s="16"/>
      <c r="G207" s="16"/>
      <c r="H207" s="16"/>
      <c r="I207" s="16"/>
    </row>
    <row r="208" spans="3:9" x14ac:dyDescent="0.25">
      <c r="C208" s="16"/>
      <c r="D208" s="16"/>
      <c r="E208" s="16"/>
      <c r="F208" s="16"/>
      <c r="G208" s="16"/>
      <c r="H208" s="16"/>
      <c r="I208" s="16"/>
    </row>
    <row r="209" spans="3:9" x14ac:dyDescent="0.25">
      <c r="C209" s="16"/>
      <c r="D209" s="16"/>
      <c r="E209" s="16"/>
      <c r="F209" s="16"/>
      <c r="G209" s="16"/>
      <c r="H209" s="16"/>
      <c r="I209" s="16"/>
    </row>
    <row r="210" spans="3:9" x14ac:dyDescent="0.25">
      <c r="C210" s="16"/>
      <c r="D210" s="16"/>
      <c r="E210" s="16"/>
      <c r="F210" s="16"/>
      <c r="G210" s="16"/>
      <c r="H210" s="16"/>
      <c r="I210" s="16"/>
    </row>
    <row r="211" spans="3:9" x14ac:dyDescent="0.25">
      <c r="C211" s="16"/>
      <c r="D211" s="16"/>
      <c r="E211" s="16"/>
      <c r="F211" s="16"/>
      <c r="G211" s="16"/>
      <c r="H211" s="16"/>
      <c r="I211" s="16"/>
    </row>
    <row r="212" spans="3:9" x14ac:dyDescent="0.25">
      <c r="C212" s="16"/>
      <c r="D212" s="16"/>
      <c r="E212" s="16"/>
      <c r="F212" s="16"/>
      <c r="G212" s="16"/>
      <c r="H212" s="16"/>
      <c r="I212" s="16"/>
    </row>
    <row r="213" spans="3:9" x14ac:dyDescent="0.25">
      <c r="C213" s="16"/>
      <c r="D213" s="16"/>
      <c r="E213" s="16"/>
      <c r="F213" s="16"/>
      <c r="G213" s="16"/>
      <c r="H213" s="16"/>
      <c r="I213" s="16"/>
    </row>
    <row r="214" spans="3:9" x14ac:dyDescent="0.25">
      <c r="C214" s="16"/>
      <c r="D214" s="16"/>
      <c r="E214" s="16"/>
      <c r="F214" s="16"/>
      <c r="G214" s="16"/>
      <c r="H214" s="16"/>
      <c r="I214" s="16"/>
    </row>
    <row r="215" spans="3:9" x14ac:dyDescent="0.25">
      <c r="C215" s="16"/>
      <c r="D215" s="16"/>
      <c r="E215" s="16"/>
      <c r="F215" s="16"/>
      <c r="G215" s="16"/>
      <c r="H215" s="16"/>
      <c r="I215" s="16"/>
    </row>
    <row r="216" spans="3:9" x14ac:dyDescent="0.25">
      <c r="C216" s="16"/>
      <c r="D216" s="16"/>
      <c r="E216" s="16"/>
      <c r="F216" s="16"/>
      <c r="G216" s="16"/>
      <c r="H216" s="16"/>
      <c r="I216" s="16"/>
    </row>
    <row r="217" spans="3:9" x14ac:dyDescent="0.25">
      <c r="C217" s="16"/>
      <c r="D217" s="16"/>
      <c r="E217" s="16"/>
      <c r="F217" s="16"/>
      <c r="G217" s="16"/>
      <c r="H217" s="16"/>
      <c r="I217" s="16"/>
    </row>
    <row r="218" spans="3:9" x14ac:dyDescent="0.25">
      <c r="C218" s="16"/>
      <c r="D218" s="16"/>
      <c r="E218" s="16"/>
      <c r="F218" s="16"/>
      <c r="G218" s="16"/>
      <c r="H218" s="16"/>
      <c r="I218" s="16"/>
    </row>
    <row r="219" spans="3:9" x14ac:dyDescent="0.25">
      <c r="C219" s="16"/>
      <c r="D219" s="16"/>
      <c r="E219" s="16"/>
      <c r="F219" s="16"/>
      <c r="G219" s="16"/>
      <c r="H219" s="16"/>
      <c r="I219" s="16"/>
    </row>
    <row r="220" spans="3:9" x14ac:dyDescent="0.25">
      <c r="C220" s="16"/>
      <c r="D220" s="16"/>
      <c r="E220" s="16"/>
      <c r="F220" s="16"/>
      <c r="G220" s="16"/>
      <c r="H220" s="16"/>
      <c r="I220" s="16"/>
    </row>
    <row r="221" spans="3:9" x14ac:dyDescent="0.25">
      <c r="C221" s="16"/>
      <c r="D221" s="16"/>
      <c r="E221" s="16"/>
      <c r="F221" s="16"/>
      <c r="G221" s="16"/>
      <c r="H221" s="16"/>
      <c r="I221" s="16"/>
    </row>
    <row r="222" spans="3:9" x14ac:dyDescent="0.25">
      <c r="C222" s="16"/>
      <c r="D222" s="16"/>
      <c r="E222" s="16"/>
      <c r="F222" s="16"/>
      <c r="G222" s="16"/>
      <c r="H222" s="16"/>
      <c r="I222" s="16"/>
    </row>
    <row r="223" spans="3:9" x14ac:dyDescent="0.25">
      <c r="C223" s="16"/>
      <c r="D223" s="16"/>
      <c r="E223" s="16"/>
      <c r="F223" s="16"/>
      <c r="G223" s="16"/>
      <c r="H223" s="16"/>
      <c r="I223" s="16"/>
    </row>
    <row r="224" spans="3:9" x14ac:dyDescent="0.25">
      <c r="C224" s="16"/>
      <c r="D224" s="16"/>
      <c r="E224" s="16"/>
      <c r="F224" s="16"/>
      <c r="G224" s="16"/>
      <c r="H224" s="16"/>
      <c r="I224" s="16"/>
    </row>
    <row r="225" spans="3:9" x14ac:dyDescent="0.25">
      <c r="C225" s="16"/>
      <c r="D225" s="16"/>
      <c r="E225" s="16"/>
      <c r="F225" s="16"/>
      <c r="G225" s="16"/>
      <c r="H225" s="16"/>
      <c r="I225" s="16"/>
    </row>
    <row r="226" spans="3:9" x14ac:dyDescent="0.25">
      <c r="C226" s="16"/>
      <c r="D226" s="16"/>
      <c r="E226" s="16"/>
      <c r="F226" s="16"/>
      <c r="G226" s="16"/>
      <c r="H226" s="16"/>
      <c r="I226" s="16"/>
    </row>
    <row r="227" spans="3:9" x14ac:dyDescent="0.25">
      <c r="C227" s="16"/>
      <c r="D227" s="16"/>
      <c r="E227" s="16"/>
      <c r="F227" s="16"/>
      <c r="G227" s="16"/>
      <c r="H227" s="16"/>
      <c r="I227" s="16"/>
    </row>
    <row r="228" spans="3:9" x14ac:dyDescent="0.25">
      <c r="C228" s="16"/>
      <c r="D228" s="16"/>
      <c r="E228" s="16"/>
      <c r="F228" s="16"/>
      <c r="G228" s="16"/>
      <c r="H228" s="16"/>
      <c r="I228" s="16"/>
    </row>
    <row r="229" spans="3:9" x14ac:dyDescent="0.25">
      <c r="C229" s="16"/>
      <c r="D229" s="16"/>
      <c r="E229" s="16"/>
      <c r="F229" s="16"/>
      <c r="G229" s="16"/>
      <c r="H229" s="16"/>
      <c r="I229" s="16"/>
    </row>
    <row r="230" spans="3:9" x14ac:dyDescent="0.25">
      <c r="C230" s="16"/>
      <c r="D230" s="16"/>
      <c r="E230" s="16"/>
      <c r="F230" s="16"/>
      <c r="G230" s="16"/>
      <c r="H230" s="16"/>
      <c r="I230" s="16"/>
    </row>
    <row r="231" spans="3:9" x14ac:dyDescent="0.25">
      <c r="C231" s="16"/>
      <c r="D231" s="16"/>
      <c r="E231" s="16"/>
      <c r="F231" s="16"/>
      <c r="G231" s="16"/>
      <c r="H231" s="16"/>
      <c r="I231" s="16"/>
    </row>
    <row r="232" spans="3:9" x14ac:dyDescent="0.25">
      <c r="C232" s="16"/>
      <c r="D232" s="16"/>
      <c r="E232" s="16"/>
      <c r="F232" s="16"/>
      <c r="G232" s="16"/>
      <c r="H232" s="16"/>
      <c r="I232" s="16"/>
    </row>
    <row r="233" spans="3:9" x14ac:dyDescent="0.25">
      <c r="C233" s="16"/>
      <c r="D233" s="16"/>
      <c r="E233" s="16"/>
      <c r="F233" s="16"/>
      <c r="G233" s="16"/>
      <c r="H233" s="16"/>
      <c r="I233" s="16"/>
    </row>
    <row r="234" spans="3:9" x14ac:dyDescent="0.25">
      <c r="C234" s="16"/>
      <c r="D234" s="16"/>
      <c r="E234" s="16"/>
      <c r="F234" s="16"/>
      <c r="G234" s="16"/>
      <c r="H234" s="16"/>
      <c r="I234" s="16"/>
    </row>
    <row r="235" spans="3:9" x14ac:dyDescent="0.25">
      <c r="C235" s="16"/>
      <c r="D235" s="16"/>
      <c r="E235" s="16"/>
      <c r="F235" s="16"/>
      <c r="G235" s="16"/>
      <c r="H235" s="16"/>
      <c r="I235" s="16"/>
    </row>
    <row r="236" spans="3:9" x14ac:dyDescent="0.25">
      <c r="C236" s="16"/>
      <c r="D236" s="16"/>
      <c r="E236" s="16"/>
      <c r="F236" s="16"/>
      <c r="G236" s="16"/>
      <c r="H236" s="16"/>
      <c r="I236" s="16"/>
    </row>
    <row r="237" spans="3:9" x14ac:dyDescent="0.25">
      <c r="C237" s="16"/>
      <c r="D237" s="16"/>
      <c r="E237" s="16"/>
      <c r="F237" s="16"/>
      <c r="G237" s="16"/>
      <c r="H237" s="16"/>
      <c r="I237" s="16"/>
    </row>
    <row r="238" spans="3:9" x14ac:dyDescent="0.25">
      <c r="C238" s="16"/>
      <c r="D238" s="16"/>
      <c r="E238" s="16"/>
      <c r="F238" s="16"/>
      <c r="G238" s="16"/>
      <c r="H238" s="16"/>
      <c r="I238" s="16"/>
    </row>
    <row r="239" spans="3:9" x14ac:dyDescent="0.25">
      <c r="C239" s="16"/>
      <c r="D239" s="16"/>
      <c r="E239" s="16"/>
      <c r="F239" s="16"/>
      <c r="G239" s="16"/>
      <c r="H239" s="16"/>
      <c r="I239" s="16"/>
    </row>
    <row r="240" spans="3:9" x14ac:dyDescent="0.25">
      <c r="C240" s="16"/>
      <c r="D240" s="16"/>
      <c r="E240" s="16"/>
      <c r="F240" s="16"/>
      <c r="G240" s="16"/>
      <c r="H240" s="16"/>
      <c r="I240" s="16"/>
    </row>
    <row r="241" spans="3:9" x14ac:dyDescent="0.25">
      <c r="C241" s="16"/>
      <c r="D241" s="16"/>
      <c r="E241" s="16"/>
      <c r="F241" s="16"/>
      <c r="G241" s="16"/>
      <c r="H241" s="16"/>
      <c r="I241" s="16"/>
    </row>
    <row r="242" spans="3:9" x14ac:dyDescent="0.25">
      <c r="C242" s="16"/>
      <c r="D242" s="16"/>
      <c r="E242" s="16"/>
      <c r="F242" s="16"/>
      <c r="G242" s="16"/>
      <c r="H242" s="16"/>
      <c r="I242" s="16"/>
    </row>
    <row r="243" spans="3:9" x14ac:dyDescent="0.25">
      <c r="C243" s="16"/>
      <c r="D243" s="16"/>
      <c r="E243" s="16"/>
      <c r="F243" s="16"/>
      <c r="G243" s="16"/>
      <c r="H243" s="16"/>
      <c r="I243" s="16"/>
    </row>
    <row r="244" spans="3:9" x14ac:dyDescent="0.25">
      <c r="C244" s="16"/>
      <c r="D244" s="16"/>
      <c r="E244" s="16"/>
      <c r="F244" s="16"/>
      <c r="G244" s="16"/>
      <c r="H244" s="16"/>
      <c r="I244" s="16"/>
    </row>
    <row r="245" spans="3:9" x14ac:dyDescent="0.25">
      <c r="C245" s="16"/>
      <c r="D245" s="16"/>
      <c r="E245" s="16"/>
      <c r="F245" s="16"/>
      <c r="G245" s="16"/>
      <c r="H245" s="16"/>
      <c r="I245" s="16"/>
    </row>
    <row r="246" spans="3:9" x14ac:dyDescent="0.25">
      <c r="C246" s="16"/>
      <c r="D246" s="16"/>
      <c r="E246" s="16"/>
      <c r="F246" s="16"/>
      <c r="G246" s="16"/>
      <c r="H246" s="16"/>
      <c r="I246" s="16"/>
    </row>
    <row r="247" spans="3:9" x14ac:dyDescent="0.25">
      <c r="C247" s="16"/>
      <c r="D247" s="16"/>
      <c r="E247" s="16"/>
      <c r="F247" s="16"/>
      <c r="G247" s="16"/>
      <c r="H247" s="16"/>
      <c r="I247" s="16"/>
    </row>
    <row r="248" spans="3:9" x14ac:dyDescent="0.25">
      <c r="C248" s="16"/>
      <c r="D248" s="16"/>
      <c r="E248" s="16"/>
      <c r="F248" s="16"/>
      <c r="G248" s="16"/>
      <c r="H248" s="16"/>
      <c r="I248" s="16"/>
    </row>
    <row r="249" spans="3:9" x14ac:dyDescent="0.25">
      <c r="C249" s="16"/>
      <c r="D249" s="16"/>
      <c r="E249" s="16"/>
      <c r="F249" s="16"/>
      <c r="G249" s="16"/>
      <c r="H249" s="16"/>
      <c r="I249" s="16"/>
    </row>
    <row r="250" spans="3:9" x14ac:dyDescent="0.25">
      <c r="C250" s="16"/>
      <c r="D250" s="16"/>
      <c r="E250" s="16"/>
      <c r="F250" s="16"/>
      <c r="G250" s="16"/>
      <c r="H250" s="16"/>
      <c r="I250" s="16"/>
    </row>
    <row r="251" spans="3:9" x14ac:dyDescent="0.25">
      <c r="C251" s="16"/>
      <c r="D251" s="16"/>
      <c r="E251" s="16"/>
      <c r="F251" s="16"/>
      <c r="G251" s="16"/>
      <c r="H251" s="16"/>
      <c r="I251" s="16"/>
    </row>
    <row r="252" spans="3:9" x14ac:dyDescent="0.25">
      <c r="C252" s="16"/>
      <c r="D252" s="16"/>
      <c r="E252" s="16"/>
      <c r="F252" s="16"/>
      <c r="G252" s="16"/>
      <c r="H252" s="16"/>
      <c r="I252" s="16"/>
    </row>
    <row r="253" spans="3:9" x14ac:dyDescent="0.25">
      <c r="C253" s="16"/>
      <c r="D253" s="16"/>
      <c r="E253" s="16"/>
      <c r="F253" s="16"/>
      <c r="G253" s="16"/>
      <c r="H253" s="16"/>
      <c r="I253" s="16"/>
    </row>
    <row r="254" spans="3:9" x14ac:dyDescent="0.25">
      <c r="C254" s="16"/>
      <c r="D254" s="16"/>
      <c r="E254" s="16"/>
      <c r="F254" s="16"/>
      <c r="G254" s="16"/>
      <c r="H254" s="16"/>
      <c r="I254" s="16"/>
    </row>
    <row r="255" spans="3:9" x14ac:dyDescent="0.25">
      <c r="C255" s="16"/>
      <c r="D255" s="16"/>
      <c r="E255" s="16"/>
      <c r="F255" s="16"/>
      <c r="G255" s="16"/>
      <c r="H255" s="16"/>
      <c r="I255" s="16"/>
    </row>
    <row r="256" spans="3:9" x14ac:dyDescent="0.25">
      <c r="C256" s="16"/>
      <c r="D256" s="16"/>
      <c r="E256" s="16"/>
      <c r="F256" s="16"/>
      <c r="G256" s="16"/>
      <c r="H256" s="16"/>
      <c r="I256" s="16"/>
    </row>
    <row r="257" spans="3:9" x14ac:dyDescent="0.25">
      <c r="C257" s="16"/>
      <c r="D257" s="16"/>
      <c r="E257" s="16"/>
      <c r="F257" s="16"/>
      <c r="G257" s="16"/>
      <c r="H257" s="16"/>
      <c r="I257" s="16"/>
    </row>
    <row r="258" spans="3:9" x14ac:dyDescent="0.25">
      <c r="C258" s="16"/>
      <c r="D258" s="16"/>
      <c r="E258" s="16"/>
      <c r="F258" s="16"/>
      <c r="G258" s="16"/>
      <c r="H258" s="16"/>
      <c r="I258" s="16"/>
    </row>
    <row r="259" spans="3:9" x14ac:dyDescent="0.25">
      <c r="C259" s="16"/>
      <c r="D259" s="16"/>
      <c r="E259" s="16"/>
      <c r="F259" s="16"/>
      <c r="G259" s="16"/>
      <c r="H259" s="16"/>
      <c r="I259" s="16"/>
    </row>
    <row r="260" spans="3:9" x14ac:dyDescent="0.25">
      <c r="C260" s="16"/>
      <c r="D260" s="16"/>
      <c r="E260" s="16"/>
      <c r="F260" s="16"/>
      <c r="G260" s="16"/>
      <c r="H260" s="16"/>
      <c r="I260" s="16"/>
    </row>
    <row r="261" spans="3:9" x14ac:dyDescent="0.25">
      <c r="C261" s="16"/>
      <c r="D261" s="16"/>
      <c r="E261" s="16"/>
      <c r="F261" s="16"/>
      <c r="G261" s="16"/>
      <c r="H261" s="16"/>
      <c r="I261" s="16"/>
    </row>
    <row r="262" spans="3:9" x14ac:dyDescent="0.25">
      <c r="C262" s="16"/>
      <c r="D262" s="16"/>
      <c r="E262" s="16"/>
      <c r="F262" s="16"/>
      <c r="G262" s="16"/>
      <c r="H262" s="16"/>
      <c r="I262" s="16"/>
    </row>
    <row r="263" spans="3:9" x14ac:dyDescent="0.25">
      <c r="C263" s="16"/>
      <c r="D263" s="16"/>
      <c r="E263" s="16"/>
      <c r="F263" s="16"/>
      <c r="G263" s="16"/>
      <c r="H263" s="16"/>
      <c r="I263" s="16"/>
    </row>
    <row r="264" spans="3:9" x14ac:dyDescent="0.25">
      <c r="C264" s="16"/>
      <c r="D264" s="16"/>
      <c r="E264" s="16"/>
      <c r="F264" s="16"/>
      <c r="G264" s="16"/>
      <c r="H264" s="16"/>
      <c r="I264" s="16"/>
    </row>
    <row r="265" spans="3:9" x14ac:dyDescent="0.25">
      <c r="C265" s="16"/>
      <c r="D265" s="16"/>
      <c r="E265" s="16"/>
      <c r="F265" s="16"/>
      <c r="G265" s="16"/>
      <c r="H265" s="16"/>
      <c r="I265" s="16"/>
    </row>
    <row r="266" spans="3:9" x14ac:dyDescent="0.25">
      <c r="C266" s="16"/>
      <c r="D266" s="16"/>
      <c r="E266" s="16"/>
      <c r="F266" s="16"/>
      <c r="G266" s="16"/>
      <c r="H266" s="16"/>
      <c r="I266" s="16"/>
    </row>
    <row r="267" spans="3:9" x14ac:dyDescent="0.25">
      <c r="C267" s="16"/>
      <c r="D267" s="16"/>
      <c r="E267" s="16"/>
      <c r="F267" s="16"/>
      <c r="G267" s="16"/>
      <c r="H267" s="16"/>
      <c r="I267" s="16"/>
    </row>
    <row r="268" spans="3:9" x14ac:dyDescent="0.25">
      <c r="C268" s="16"/>
      <c r="D268" s="16"/>
      <c r="E268" s="16"/>
      <c r="F268" s="16"/>
      <c r="G268" s="16"/>
      <c r="H268" s="16"/>
      <c r="I268" s="16"/>
    </row>
    <row r="269" spans="3:9" x14ac:dyDescent="0.25">
      <c r="C269" s="16"/>
      <c r="D269" s="16"/>
      <c r="E269" s="16"/>
      <c r="F269" s="16"/>
      <c r="G269" s="16"/>
      <c r="H269" s="16"/>
      <c r="I269" s="16"/>
    </row>
    <row r="270" spans="3:9" x14ac:dyDescent="0.25">
      <c r="C270" s="16"/>
      <c r="D270" s="16"/>
      <c r="E270" s="16"/>
      <c r="F270" s="16"/>
      <c r="G270" s="16"/>
      <c r="H270" s="16"/>
      <c r="I270" s="16"/>
    </row>
    <row r="271" spans="3:9" x14ac:dyDescent="0.25">
      <c r="C271" s="16"/>
      <c r="D271" s="16"/>
      <c r="E271" s="16"/>
      <c r="F271" s="16"/>
      <c r="G271" s="16"/>
      <c r="H271" s="16"/>
      <c r="I271" s="16"/>
    </row>
    <row r="272" spans="3:9" x14ac:dyDescent="0.25">
      <c r="C272" s="16"/>
      <c r="D272" s="16"/>
      <c r="E272" s="16"/>
      <c r="F272" s="16"/>
      <c r="G272" s="16"/>
      <c r="H272" s="16"/>
      <c r="I272" s="16"/>
    </row>
    <row r="273" spans="3:9" x14ac:dyDescent="0.25">
      <c r="C273" s="16"/>
      <c r="D273" s="16"/>
      <c r="E273" s="16"/>
      <c r="F273" s="16"/>
      <c r="G273" s="16"/>
      <c r="H273" s="16"/>
      <c r="I273" s="16"/>
    </row>
    <row r="274" spans="3:9" x14ac:dyDescent="0.25">
      <c r="C274" s="16"/>
      <c r="D274" s="16"/>
      <c r="E274" s="16"/>
      <c r="F274" s="16"/>
      <c r="G274" s="16"/>
      <c r="H274" s="16"/>
      <c r="I274" s="16"/>
    </row>
    <row r="275" spans="3:9" x14ac:dyDescent="0.25">
      <c r="C275" s="16"/>
      <c r="D275" s="16"/>
      <c r="E275" s="16"/>
      <c r="F275" s="16"/>
      <c r="G275" s="16"/>
      <c r="H275" s="16"/>
      <c r="I275" s="16"/>
    </row>
    <row r="276" spans="3:9" x14ac:dyDescent="0.25">
      <c r="C276" s="16"/>
      <c r="D276" s="16"/>
      <c r="E276" s="16"/>
      <c r="F276" s="16"/>
      <c r="G276" s="16"/>
      <c r="H276" s="16"/>
      <c r="I276" s="16"/>
    </row>
    <row r="277" spans="3:9" x14ac:dyDescent="0.25">
      <c r="C277" s="16"/>
      <c r="D277" s="16"/>
      <c r="E277" s="16"/>
      <c r="F277" s="16"/>
      <c r="G277" s="16"/>
      <c r="H277" s="16"/>
      <c r="I277" s="16"/>
    </row>
    <row r="278" spans="3:9" x14ac:dyDescent="0.25">
      <c r="C278" s="16"/>
      <c r="D278" s="16"/>
      <c r="E278" s="16"/>
      <c r="F278" s="16"/>
      <c r="G278" s="16"/>
      <c r="H278" s="16"/>
      <c r="I278" s="16"/>
    </row>
    <row r="279" spans="3:9" x14ac:dyDescent="0.25">
      <c r="C279" s="16"/>
      <c r="D279" s="16"/>
      <c r="E279" s="16"/>
      <c r="F279" s="16"/>
      <c r="G279" s="16"/>
      <c r="H279" s="16"/>
      <c r="I279" s="16"/>
    </row>
    <row r="280" spans="3:9" x14ac:dyDescent="0.25">
      <c r="C280" s="16"/>
      <c r="D280" s="16"/>
      <c r="E280" s="16"/>
      <c r="F280" s="16"/>
      <c r="G280" s="16"/>
      <c r="H280" s="16"/>
      <c r="I280" s="16"/>
    </row>
    <row r="281" spans="3:9" x14ac:dyDescent="0.25">
      <c r="C281" s="16"/>
      <c r="D281" s="16"/>
      <c r="E281" s="16"/>
      <c r="F281" s="16"/>
      <c r="G281" s="16"/>
      <c r="H281" s="16"/>
      <c r="I281" s="16"/>
    </row>
    <row r="282" spans="3:9" x14ac:dyDescent="0.25">
      <c r="C282" s="16"/>
      <c r="D282" s="16"/>
      <c r="E282" s="16"/>
      <c r="F282" s="16"/>
      <c r="G282" s="16"/>
      <c r="H282" s="16"/>
      <c r="I282" s="16"/>
    </row>
    <row r="283" spans="3:9" x14ac:dyDescent="0.25">
      <c r="C283" s="16"/>
      <c r="D283" s="16"/>
      <c r="E283" s="16"/>
      <c r="F283" s="16"/>
      <c r="G283" s="16"/>
      <c r="H283" s="16"/>
      <c r="I283" s="16"/>
    </row>
    <row r="284" spans="3:9" x14ac:dyDescent="0.25">
      <c r="C284" s="16"/>
      <c r="D284" s="16"/>
      <c r="E284" s="16"/>
      <c r="F284" s="16"/>
      <c r="G284" s="16"/>
      <c r="H284" s="16"/>
      <c r="I284" s="16"/>
    </row>
    <row r="285" spans="3:9" x14ac:dyDescent="0.25">
      <c r="C285" s="16"/>
      <c r="D285" s="16"/>
      <c r="E285" s="16"/>
      <c r="F285" s="16"/>
      <c r="G285" s="16"/>
      <c r="H285" s="16"/>
      <c r="I285" s="16"/>
    </row>
    <row r="286" spans="3:9" x14ac:dyDescent="0.25">
      <c r="C286" s="16"/>
      <c r="D286" s="16"/>
      <c r="E286" s="16"/>
      <c r="F286" s="16"/>
      <c r="G286" s="16"/>
      <c r="H286" s="16"/>
      <c r="I286" s="16"/>
    </row>
    <row r="287" spans="3:9" x14ac:dyDescent="0.25">
      <c r="C287" s="16"/>
      <c r="D287" s="16"/>
      <c r="E287" s="16"/>
      <c r="F287" s="16"/>
      <c r="G287" s="16"/>
      <c r="H287" s="16"/>
      <c r="I287" s="16"/>
    </row>
    <row r="288" spans="3:9" x14ac:dyDescent="0.25">
      <c r="C288" s="16"/>
      <c r="D288" s="16"/>
      <c r="E288" s="16"/>
      <c r="F288" s="16"/>
      <c r="G288" s="16"/>
      <c r="H288" s="16"/>
      <c r="I288" s="16"/>
    </row>
    <row r="289" spans="3:9" x14ac:dyDescent="0.25">
      <c r="C289" s="16"/>
      <c r="D289" s="16"/>
      <c r="E289" s="16"/>
      <c r="F289" s="16"/>
      <c r="G289" s="16"/>
      <c r="H289" s="16"/>
      <c r="I289" s="16"/>
    </row>
    <row r="290" spans="3:9" x14ac:dyDescent="0.25">
      <c r="C290" s="16"/>
      <c r="D290" s="16"/>
      <c r="E290" s="16"/>
      <c r="F290" s="16"/>
      <c r="G290" s="16"/>
      <c r="H290" s="16"/>
      <c r="I290" s="16"/>
    </row>
  </sheetData>
  <mergeCells count="32">
    <mergeCell ref="D86:E87"/>
    <mergeCell ref="F86:G87"/>
    <mergeCell ref="H86:I87"/>
    <mergeCell ref="J86:K87"/>
    <mergeCell ref="L86:M87"/>
    <mergeCell ref="D73:K73"/>
    <mergeCell ref="L73:M74"/>
    <mergeCell ref="D74:E74"/>
    <mergeCell ref="F74:G74"/>
    <mergeCell ref="H74:I74"/>
    <mergeCell ref="J74:K74"/>
    <mergeCell ref="D60:E61"/>
    <mergeCell ref="F60:I60"/>
    <mergeCell ref="J60:K61"/>
    <mergeCell ref="L60:M61"/>
    <mergeCell ref="F61:G61"/>
    <mergeCell ref="H61:I61"/>
    <mergeCell ref="C42:M42"/>
    <mergeCell ref="C44:M44"/>
    <mergeCell ref="C45:M45"/>
    <mergeCell ref="D47:E48"/>
    <mergeCell ref="F47:G48"/>
    <mergeCell ref="H47:I48"/>
    <mergeCell ref="J47:M47"/>
    <mergeCell ref="J48:K48"/>
    <mergeCell ref="L48:M48"/>
    <mergeCell ref="C1:I1"/>
    <mergeCell ref="C3:I3"/>
    <mergeCell ref="C4:I4"/>
    <mergeCell ref="C5:I5"/>
    <mergeCell ref="B6:C8"/>
    <mergeCell ref="E6:G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workbookViewId="0"/>
  </sheetViews>
  <sheetFormatPr defaultRowHeight="15" x14ac:dyDescent="0.25"/>
  <cols>
    <col min="1" max="1" width="3.28515625" customWidth="1"/>
    <col min="2" max="2" width="34.28515625" customWidth="1"/>
    <col min="10" max="10" width="4.7109375" style="78" customWidth="1"/>
    <col min="12" max="12" width="40.7109375" customWidth="1"/>
    <col min="18" max="18" width="4.7109375" style="78" customWidth="1"/>
    <col min="20" max="20" width="6.42578125" customWidth="1"/>
    <col min="21" max="21" width="40.42578125" customWidth="1"/>
    <col min="27" max="27" width="4.7109375" style="78" customWidth="1"/>
    <col min="28" max="28" width="33" customWidth="1"/>
    <col min="40" max="40" width="4.7109375" style="78" customWidth="1"/>
    <col min="46" max="46" width="10.5703125" customWidth="1"/>
    <col min="52" max="52" width="11.28515625" customWidth="1"/>
    <col min="53" max="53" width="4.7109375" customWidth="1"/>
    <col min="54" max="54" width="54.7109375" customWidth="1"/>
    <col min="55" max="59" width="18.28515625" customWidth="1"/>
    <col min="60" max="60" width="4.7109375" customWidth="1"/>
  </cols>
  <sheetData>
    <row r="1" spans="1:60" x14ac:dyDescent="0.25">
      <c r="BA1" s="78"/>
      <c r="BH1" s="78"/>
    </row>
    <row r="2" spans="1:60" ht="15.75" thickBot="1" x14ac:dyDescent="0.3">
      <c r="B2" s="42" t="s">
        <v>145</v>
      </c>
      <c r="K2" s="42" t="s">
        <v>146</v>
      </c>
      <c r="S2" s="42" t="s">
        <v>185</v>
      </c>
      <c r="AB2" s="42" t="s">
        <v>123</v>
      </c>
      <c r="AO2" s="42" t="s">
        <v>222</v>
      </c>
      <c r="BA2" s="78"/>
      <c r="BB2" s="42" t="s">
        <v>223</v>
      </c>
      <c r="BH2" s="78"/>
    </row>
    <row r="3" spans="1:60" ht="15.75" customHeight="1" x14ac:dyDescent="0.25">
      <c r="B3" s="59" t="s">
        <v>139</v>
      </c>
      <c r="C3" s="60">
        <v>2023</v>
      </c>
      <c r="D3" s="60">
        <v>2022</v>
      </c>
      <c r="E3" s="60">
        <v>2021</v>
      </c>
      <c r="F3" s="60">
        <v>2020</v>
      </c>
      <c r="G3" s="60">
        <v>2019</v>
      </c>
      <c r="K3" s="43"/>
      <c r="L3" s="44"/>
      <c r="M3" s="45" t="s">
        <v>124</v>
      </c>
      <c r="N3" s="45" t="s">
        <v>125</v>
      </c>
      <c r="O3" s="45" t="s">
        <v>125</v>
      </c>
      <c r="P3" s="45" t="s">
        <v>125</v>
      </c>
      <c r="Q3" s="45" t="s">
        <v>125</v>
      </c>
      <c r="R3" s="79"/>
      <c r="S3" s="43"/>
      <c r="T3" s="66"/>
      <c r="U3" s="44"/>
      <c r="V3" s="67">
        <v>1</v>
      </c>
      <c r="W3" s="67">
        <v>2</v>
      </c>
      <c r="X3" s="67">
        <v>3</v>
      </c>
      <c r="Y3" s="67">
        <v>4</v>
      </c>
      <c r="Z3" s="67">
        <v>5</v>
      </c>
      <c r="AB3" s="458"/>
      <c r="AC3" s="460" t="s">
        <v>108</v>
      </c>
      <c r="AD3" s="460"/>
      <c r="AE3" s="460"/>
      <c r="AF3" s="460"/>
      <c r="AG3" s="460"/>
      <c r="AH3" s="460"/>
      <c r="AI3" s="460"/>
      <c r="AJ3" s="460"/>
      <c r="AK3" s="460"/>
      <c r="AL3" s="460"/>
      <c r="AM3" s="460"/>
      <c r="AO3" s="447" t="s">
        <v>139</v>
      </c>
      <c r="AP3" s="450" t="s">
        <v>186</v>
      </c>
      <c r="AQ3" s="451"/>
      <c r="AR3" s="451"/>
      <c r="AS3" s="451"/>
      <c r="AT3" s="451"/>
      <c r="AU3" s="452"/>
      <c r="AV3" s="447" t="s">
        <v>139</v>
      </c>
      <c r="AW3" s="450" t="s">
        <v>187</v>
      </c>
      <c r="AX3" s="451"/>
      <c r="AY3" s="451"/>
      <c r="AZ3" s="452"/>
      <c r="BA3" s="78"/>
      <c r="BB3" s="436" t="s">
        <v>209</v>
      </c>
      <c r="BC3" s="436" t="s">
        <v>210</v>
      </c>
      <c r="BD3" s="436" t="s">
        <v>102</v>
      </c>
      <c r="BE3" s="436" t="s">
        <v>103</v>
      </c>
      <c r="BF3" s="436" t="s">
        <v>211</v>
      </c>
      <c r="BG3" s="436" t="s">
        <v>212</v>
      </c>
      <c r="BH3" s="78"/>
    </row>
    <row r="4" spans="1:60" ht="15.75" thickBot="1" x14ac:dyDescent="0.3">
      <c r="B4" s="61" t="s">
        <v>140</v>
      </c>
      <c r="C4" s="62">
        <v>243.8</v>
      </c>
      <c r="D4" s="62">
        <v>226.1</v>
      </c>
      <c r="E4" s="62">
        <v>218.9</v>
      </c>
      <c r="F4" s="62">
        <v>212.6</v>
      </c>
      <c r="G4" s="62">
        <v>207.1</v>
      </c>
      <c r="K4" s="46"/>
      <c r="L4" s="47"/>
      <c r="M4" s="48">
        <v>2023</v>
      </c>
      <c r="N4" s="48">
        <v>2024</v>
      </c>
      <c r="O4" s="48">
        <v>2025</v>
      </c>
      <c r="P4" s="48">
        <v>2026</v>
      </c>
      <c r="Q4" s="48">
        <v>2027</v>
      </c>
      <c r="R4" s="80"/>
      <c r="S4" s="46"/>
      <c r="T4" s="68"/>
      <c r="U4" s="47"/>
      <c r="V4" s="7">
        <v>2023</v>
      </c>
      <c r="W4" s="7">
        <v>2022</v>
      </c>
      <c r="X4" s="7">
        <v>2021</v>
      </c>
      <c r="Y4" s="7">
        <v>2020</v>
      </c>
      <c r="Z4" s="7">
        <v>2019</v>
      </c>
      <c r="AB4" s="459"/>
      <c r="AC4" s="33">
        <v>2023</v>
      </c>
      <c r="AD4" s="33">
        <v>2022</v>
      </c>
      <c r="AE4" s="33">
        <v>2021</v>
      </c>
      <c r="AF4" s="33">
        <v>2020</v>
      </c>
      <c r="AG4" s="33">
        <v>2019</v>
      </c>
      <c r="AH4" s="33">
        <v>2018</v>
      </c>
      <c r="AI4" s="33">
        <v>2017</v>
      </c>
      <c r="AJ4" s="33">
        <v>2016</v>
      </c>
      <c r="AK4" s="33">
        <v>2015</v>
      </c>
      <c r="AL4" s="33">
        <v>2014</v>
      </c>
      <c r="AM4" s="37" t="s">
        <v>1</v>
      </c>
      <c r="AO4" s="448"/>
      <c r="AP4" s="450" t="s">
        <v>188</v>
      </c>
      <c r="AQ4" s="451"/>
      <c r="AR4" s="451"/>
      <c r="AS4" s="452"/>
      <c r="AT4" s="70" t="s">
        <v>189</v>
      </c>
      <c r="AU4" s="70" t="s">
        <v>190</v>
      </c>
      <c r="AV4" s="448"/>
      <c r="AW4" s="450" t="s">
        <v>188</v>
      </c>
      <c r="AX4" s="451"/>
      <c r="AY4" s="451"/>
      <c r="AZ4" s="452"/>
      <c r="BA4" s="78"/>
      <c r="BB4" s="437"/>
      <c r="BC4" s="437"/>
      <c r="BD4" s="437"/>
      <c r="BE4" s="437"/>
      <c r="BF4" s="437"/>
      <c r="BG4" s="437"/>
      <c r="BH4" s="78"/>
    </row>
    <row r="5" spans="1:60" ht="15.75" thickBot="1" x14ac:dyDescent="0.3">
      <c r="B5" s="61" t="s">
        <v>141</v>
      </c>
      <c r="C5" s="62">
        <v>4.4000000000000004</v>
      </c>
      <c r="D5" s="62">
        <v>3.8</v>
      </c>
      <c r="E5" s="62">
        <v>3.3</v>
      </c>
      <c r="F5" s="62">
        <v>3.2</v>
      </c>
      <c r="G5" s="62">
        <v>3.2</v>
      </c>
      <c r="K5" s="49" t="s">
        <v>126</v>
      </c>
      <c r="L5" s="44"/>
      <c r="M5" s="50"/>
      <c r="N5" s="50"/>
      <c r="O5" s="50"/>
      <c r="P5" s="50"/>
      <c r="Q5" s="50"/>
      <c r="R5" s="81"/>
      <c r="S5" s="49" t="s">
        <v>126</v>
      </c>
      <c r="T5" s="66"/>
      <c r="U5" s="44"/>
      <c r="V5" s="50"/>
      <c r="W5" s="50"/>
      <c r="X5" s="50"/>
      <c r="Y5" s="50"/>
      <c r="Z5" s="50"/>
      <c r="AB5" s="34" t="s">
        <v>101</v>
      </c>
      <c r="AC5" s="27"/>
      <c r="AD5" s="27"/>
      <c r="AE5" s="27"/>
      <c r="AF5" s="27"/>
      <c r="AG5" s="27"/>
      <c r="AH5" s="27"/>
      <c r="AI5" s="27"/>
      <c r="AJ5" s="27"/>
      <c r="AK5" s="27"/>
      <c r="AL5" s="27"/>
      <c r="AM5" s="27"/>
      <c r="AO5" s="449"/>
      <c r="AP5" s="70" t="s">
        <v>191</v>
      </c>
      <c r="AQ5" s="70" t="s">
        <v>192</v>
      </c>
      <c r="AR5" s="70" t="s">
        <v>193</v>
      </c>
      <c r="AS5" s="70" t="s">
        <v>194</v>
      </c>
      <c r="AT5" s="70" t="s">
        <v>194</v>
      </c>
      <c r="AU5" s="70" t="s">
        <v>194</v>
      </c>
      <c r="AV5" s="449"/>
      <c r="AW5" s="71" t="s">
        <v>191</v>
      </c>
      <c r="AX5" s="70" t="s">
        <v>192</v>
      </c>
      <c r="AY5" s="70" t="s">
        <v>193</v>
      </c>
      <c r="AZ5" s="70" t="s">
        <v>194</v>
      </c>
      <c r="BA5" s="78"/>
      <c r="BB5" s="84" t="s">
        <v>213</v>
      </c>
      <c r="BC5" s="163">
        <v>0.97</v>
      </c>
      <c r="BD5" s="163">
        <v>1</v>
      </c>
      <c r="BE5" s="163">
        <v>1.0149999999999999</v>
      </c>
      <c r="BF5" s="163">
        <v>0.995</v>
      </c>
      <c r="BG5" s="163">
        <v>0.97499999999999998</v>
      </c>
      <c r="BH5" s="78"/>
    </row>
    <row r="6" spans="1:60" ht="15" customHeight="1" thickBot="1" x14ac:dyDescent="0.3">
      <c r="B6" s="61" t="s">
        <v>142</v>
      </c>
      <c r="C6" s="62">
        <v>179.9</v>
      </c>
      <c r="D6" s="62">
        <v>159.69999999999999</v>
      </c>
      <c r="E6" s="62">
        <v>150.9</v>
      </c>
      <c r="F6" s="62">
        <v>150.6</v>
      </c>
      <c r="G6" s="62">
        <v>148.30000000000001</v>
      </c>
      <c r="K6" s="51"/>
      <c r="L6" s="52" t="s">
        <v>127</v>
      </c>
      <c r="M6" s="53">
        <v>248200</v>
      </c>
      <c r="N6" s="53">
        <v>279200</v>
      </c>
      <c r="O6" s="53">
        <v>293200</v>
      </c>
      <c r="P6" s="53">
        <v>303500</v>
      </c>
      <c r="Q6" s="53">
        <v>314100</v>
      </c>
      <c r="R6" s="81"/>
      <c r="S6" s="51">
        <v>1</v>
      </c>
      <c r="T6" s="16" t="s">
        <v>127</v>
      </c>
      <c r="U6" s="52"/>
      <c r="V6" s="53">
        <v>248200</v>
      </c>
      <c r="W6" s="53">
        <v>229900</v>
      </c>
      <c r="X6" s="53">
        <v>222200</v>
      </c>
      <c r="Y6" s="53">
        <v>215800</v>
      </c>
      <c r="Z6" s="53">
        <v>210300</v>
      </c>
      <c r="AB6" s="35" t="s">
        <v>105</v>
      </c>
      <c r="AC6" s="31">
        <v>129800.00000000001</v>
      </c>
      <c r="AD6" s="31">
        <v>95000</v>
      </c>
      <c r="AE6" s="31">
        <v>78600</v>
      </c>
      <c r="AF6" s="31">
        <v>74700</v>
      </c>
      <c r="AG6" s="31">
        <v>61100</v>
      </c>
      <c r="AH6" s="31">
        <v>49200</v>
      </c>
      <c r="AI6" s="31">
        <v>53300</v>
      </c>
      <c r="AJ6" s="31">
        <v>32500</v>
      </c>
      <c r="AK6" s="31">
        <v>31200</v>
      </c>
      <c r="AL6" s="31">
        <v>19500</v>
      </c>
      <c r="AM6" s="27"/>
      <c r="AO6" s="27" t="s">
        <v>195</v>
      </c>
      <c r="AP6" s="72">
        <v>0.68</v>
      </c>
      <c r="AQ6" s="72">
        <v>0.67500000000000004</v>
      </c>
      <c r="AR6" s="72">
        <v>0.70799999999999996</v>
      </c>
      <c r="AS6" s="72">
        <v>0.68766666666666654</v>
      </c>
      <c r="AT6" s="72">
        <v>0.61660579924321679</v>
      </c>
      <c r="AU6" s="72">
        <v>0.73062535065439926</v>
      </c>
      <c r="AV6" s="27" t="s">
        <v>195</v>
      </c>
      <c r="AW6" s="73">
        <v>0.97936040678401426</v>
      </c>
      <c r="AX6" s="72">
        <v>0.95241767459479931</v>
      </c>
      <c r="AY6" s="72">
        <v>0.97892962494732405</v>
      </c>
      <c r="AZ6" s="72">
        <v>0.97023590210871247</v>
      </c>
      <c r="BA6" s="78"/>
      <c r="BB6" s="84" t="s">
        <v>378</v>
      </c>
      <c r="BC6" s="163">
        <v>0.2</v>
      </c>
      <c r="BD6" s="163">
        <v>0.19500000000000001</v>
      </c>
      <c r="BE6" s="163">
        <v>0.23</v>
      </c>
      <c r="BF6" s="163">
        <v>0.115</v>
      </c>
      <c r="BG6" s="163">
        <v>0.19</v>
      </c>
      <c r="BH6" s="78"/>
    </row>
    <row r="7" spans="1:60" ht="15.75" thickBot="1" x14ac:dyDescent="0.3">
      <c r="B7" s="61" t="s">
        <v>143</v>
      </c>
      <c r="C7" s="62">
        <v>189.3</v>
      </c>
      <c r="D7" s="62">
        <v>154.69999999999999</v>
      </c>
      <c r="E7" s="62">
        <v>120.4</v>
      </c>
      <c r="F7" s="62">
        <v>97.4</v>
      </c>
      <c r="G7" s="62">
        <v>86.1</v>
      </c>
      <c r="K7" s="51"/>
      <c r="L7" s="52" t="s">
        <v>128</v>
      </c>
      <c r="M7" s="53">
        <v>180600</v>
      </c>
      <c r="N7" s="53">
        <v>203200</v>
      </c>
      <c r="O7" s="53">
        <v>213400</v>
      </c>
      <c r="P7" s="53">
        <v>220900</v>
      </c>
      <c r="Q7" s="53">
        <v>228600</v>
      </c>
      <c r="R7" s="81"/>
      <c r="S7" s="51">
        <v>2</v>
      </c>
      <c r="T7" s="16" t="s">
        <v>128</v>
      </c>
      <c r="U7" s="52"/>
      <c r="V7" s="53">
        <v>180600</v>
      </c>
      <c r="W7" s="53">
        <v>159700</v>
      </c>
      <c r="X7" s="53">
        <v>150900</v>
      </c>
      <c r="Y7" s="53">
        <v>150600</v>
      </c>
      <c r="Z7" s="53">
        <v>148300</v>
      </c>
      <c r="AB7" s="35" t="s">
        <v>106</v>
      </c>
      <c r="AC7" s="27"/>
      <c r="AD7" s="32">
        <v>94800</v>
      </c>
      <c r="AE7" s="32">
        <v>78100</v>
      </c>
      <c r="AF7" s="32">
        <v>74500</v>
      </c>
      <c r="AG7" s="32">
        <v>61000</v>
      </c>
      <c r="AH7" s="32">
        <v>49200</v>
      </c>
      <c r="AI7" s="32">
        <v>53300</v>
      </c>
      <c r="AJ7" s="32">
        <v>32500</v>
      </c>
      <c r="AK7" s="32">
        <v>31200</v>
      </c>
      <c r="AL7" s="32">
        <v>19600</v>
      </c>
      <c r="AM7" s="27"/>
      <c r="AO7" s="27" t="s">
        <v>196</v>
      </c>
      <c r="AP7" s="72">
        <v>0.625</v>
      </c>
      <c r="AQ7" s="72">
        <v>0.64</v>
      </c>
      <c r="AR7" s="72">
        <v>0.64600000000000002</v>
      </c>
      <c r="AS7" s="72">
        <v>0.63700000000000001</v>
      </c>
      <c r="AT7" s="72">
        <v>0.5965500078253877</v>
      </c>
      <c r="AU7" s="72">
        <v>0.61581155216192307</v>
      </c>
      <c r="AV7" s="27" t="s">
        <v>196</v>
      </c>
      <c r="AW7" s="73">
        <v>0.71632080395813058</v>
      </c>
      <c r="AX7" s="72">
        <v>0.67503599389662672</v>
      </c>
      <c r="AY7" s="72">
        <v>0.75260718424101969</v>
      </c>
      <c r="AZ7" s="72">
        <v>0.71465466069859229</v>
      </c>
      <c r="BA7" s="78"/>
      <c r="BB7" s="84" t="s">
        <v>214</v>
      </c>
      <c r="BC7" s="164">
        <v>0.7</v>
      </c>
      <c r="BD7" s="164">
        <v>0.79500000000000004</v>
      </c>
      <c r="BE7" s="164">
        <v>0.69</v>
      </c>
      <c r="BF7" s="164">
        <v>0.71</v>
      </c>
      <c r="BG7" s="164">
        <v>0.56000000000000005</v>
      </c>
      <c r="BH7" s="78"/>
    </row>
    <row r="8" spans="1:60" ht="15.75" thickBot="1" x14ac:dyDescent="0.3">
      <c r="B8" s="61" t="s">
        <v>144</v>
      </c>
      <c r="C8" s="62">
        <v>0.7</v>
      </c>
      <c r="D8" s="62">
        <v>0</v>
      </c>
      <c r="E8" s="62">
        <v>0</v>
      </c>
      <c r="F8" s="62">
        <v>0</v>
      </c>
      <c r="G8" s="62">
        <v>0</v>
      </c>
      <c r="K8" s="51"/>
      <c r="L8" s="52" t="s">
        <v>129</v>
      </c>
      <c r="M8" s="53">
        <v>189300</v>
      </c>
      <c r="N8" s="53">
        <v>217700</v>
      </c>
      <c r="O8" s="53">
        <v>239500</v>
      </c>
      <c r="P8" s="53">
        <v>263500</v>
      </c>
      <c r="Q8" s="53">
        <v>289900</v>
      </c>
      <c r="R8" s="81"/>
      <c r="S8" s="51">
        <v>3</v>
      </c>
      <c r="T8" s="16" t="s">
        <v>129</v>
      </c>
      <c r="U8" s="52"/>
      <c r="V8" s="53">
        <v>189300</v>
      </c>
      <c r="W8" s="53">
        <v>154700</v>
      </c>
      <c r="X8" s="53">
        <v>120400</v>
      </c>
      <c r="Y8" s="53">
        <v>97400</v>
      </c>
      <c r="Z8" s="53">
        <v>86100</v>
      </c>
      <c r="AB8" s="35" t="s">
        <v>107</v>
      </c>
      <c r="AC8" s="27"/>
      <c r="AD8" s="32">
        <v>200</v>
      </c>
      <c r="AE8" s="32">
        <v>500</v>
      </c>
      <c r="AF8" s="32">
        <v>200</v>
      </c>
      <c r="AG8" s="32">
        <v>100</v>
      </c>
      <c r="AH8" s="32">
        <v>0</v>
      </c>
      <c r="AI8" s="32">
        <v>0</v>
      </c>
      <c r="AJ8" s="32">
        <v>0</v>
      </c>
      <c r="AK8" s="32">
        <v>0</v>
      </c>
      <c r="AL8" s="32">
        <v>-100</v>
      </c>
      <c r="AM8" s="32">
        <v>900</v>
      </c>
      <c r="AO8" s="27" t="s">
        <v>197</v>
      </c>
      <c r="AP8" s="72">
        <v>0.46500000000000002</v>
      </c>
      <c r="AQ8" s="72">
        <v>0.495</v>
      </c>
      <c r="AR8" s="72">
        <v>0.499</v>
      </c>
      <c r="AS8" s="72">
        <v>0.48633333333333334</v>
      </c>
      <c r="AT8" s="72">
        <v>0.42395167919705995</v>
      </c>
      <c r="AU8" s="72">
        <v>0.51349540108806557</v>
      </c>
      <c r="AV8" s="27" t="s">
        <v>197</v>
      </c>
      <c r="AW8" s="73">
        <v>0.74042720236215753</v>
      </c>
      <c r="AX8" s="72">
        <v>0.68893704670338884</v>
      </c>
      <c r="AY8" s="72">
        <v>0.71411483253588515</v>
      </c>
      <c r="AZ8" s="72">
        <v>0.71449302720047714</v>
      </c>
      <c r="BA8" s="78"/>
      <c r="BB8" s="84" t="s">
        <v>215</v>
      </c>
      <c r="BC8" s="164">
        <v>0.92</v>
      </c>
      <c r="BD8" s="164">
        <v>0.97499999999999998</v>
      </c>
      <c r="BE8" s="164">
        <v>0.98499999999999999</v>
      </c>
      <c r="BF8" s="164">
        <v>0.84499999999999997</v>
      </c>
      <c r="BG8" s="164">
        <v>0.92500000000000004</v>
      </c>
      <c r="BH8" s="78"/>
    </row>
    <row r="9" spans="1:60" ht="15.75" thickBot="1" x14ac:dyDescent="0.3">
      <c r="B9" s="61" t="s">
        <v>1</v>
      </c>
      <c r="C9" s="62">
        <v>618.1</v>
      </c>
      <c r="D9" s="62">
        <v>544.29999999999995</v>
      </c>
      <c r="E9" s="62">
        <v>493.5</v>
      </c>
      <c r="F9" s="62">
        <v>463.8</v>
      </c>
      <c r="G9" s="62">
        <v>444.7</v>
      </c>
      <c r="K9" s="51"/>
      <c r="L9" s="52" t="s">
        <v>1</v>
      </c>
      <c r="M9" s="53">
        <v>618100</v>
      </c>
      <c r="N9" s="53">
        <v>700100</v>
      </c>
      <c r="O9" s="53">
        <v>746100</v>
      </c>
      <c r="P9" s="53">
        <v>787900</v>
      </c>
      <c r="Q9" s="53">
        <v>832600</v>
      </c>
      <c r="R9" s="81"/>
      <c r="S9" s="51">
        <v>6</v>
      </c>
      <c r="T9" s="16" t="s">
        <v>1</v>
      </c>
      <c r="U9" s="52"/>
      <c r="V9" s="53">
        <v>618100</v>
      </c>
      <c r="W9" s="53">
        <v>544300</v>
      </c>
      <c r="X9" s="53">
        <v>493500</v>
      </c>
      <c r="Y9" s="53">
        <v>463800</v>
      </c>
      <c r="Z9" s="53">
        <v>444700</v>
      </c>
      <c r="AB9" s="34"/>
      <c r="AC9" s="27"/>
      <c r="AD9" s="27"/>
      <c r="AE9" s="27"/>
      <c r="AF9" s="27"/>
      <c r="AG9" s="27"/>
      <c r="AH9" s="27"/>
      <c r="AI9" s="27"/>
      <c r="AJ9" s="27"/>
      <c r="AK9" s="27"/>
      <c r="AL9" s="27"/>
      <c r="AM9" s="27"/>
      <c r="AO9" s="27"/>
      <c r="AP9" s="72"/>
      <c r="AQ9" s="72"/>
      <c r="AR9" s="72"/>
      <c r="AS9" s="72"/>
      <c r="AT9" s="72"/>
      <c r="AU9" s="72"/>
      <c r="AV9" s="70"/>
      <c r="AW9" s="70"/>
      <c r="AX9" s="70"/>
      <c r="AY9" s="70"/>
      <c r="AZ9" s="70"/>
      <c r="BA9" s="78"/>
      <c r="BB9" s="84" t="s">
        <v>216</v>
      </c>
      <c r="BC9" s="163">
        <v>0.95</v>
      </c>
      <c r="BD9" s="163">
        <v>0.93</v>
      </c>
      <c r="BE9" s="163">
        <v>0.91</v>
      </c>
      <c r="BF9" s="163">
        <v>0.98</v>
      </c>
      <c r="BG9" s="163">
        <v>0.97</v>
      </c>
      <c r="BH9" s="78"/>
    </row>
    <row r="10" spans="1:60" ht="15.75" thickBot="1" x14ac:dyDescent="0.3">
      <c r="A10" s="78"/>
      <c r="B10" s="78"/>
      <c r="C10" s="78"/>
      <c r="D10" s="78"/>
      <c r="E10" s="78"/>
      <c r="F10" s="78"/>
      <c r="G10" s="78"/>
      <c r="H10" s="78"/>
      <c r="I10" s="78"/>
      <c r="K10" s="54" t="s">
        <v>130</v>
      </c>
      <c r="L10" s="52"/>
      <c r="M10" s="53"/>
      <c r="N10" s="53"/>
      <c r="O10" s="53"/>
      <c r="P10" s="53"/>
      <c r="Q10" s="53"/>
      <c r="R10" s="81"/>
      <c r="S10" s="54" t="s">
        <v>130</v>
      </c>
      <c r="T10" s="16"/>
      <c r="U10" s="52"/>
      <c r="V10" s="53"/>
      <c r="W10" s="53"/>
      <c r="X10" s="53"/>
      <c r="Y10" s="53"/>
      <c r="Z10" s="53"/>
      <c r="AB10" s="34" t="s">
        <v>102</v>
      </c>
      <c r="AC10" s="27"/>
      <c r="AD10" s="27"/>
      <c r="AE10" s="27"/>
      <c r="AF10" s="27"/>
      <c r="AG10" s="27"/>
      <c r="AH10" s="27"/>
      <c r="AI10" s="27"/>
      <c r="AJ10" s="27"/>
      <c r="AK10" s="27"/>
      <c r="AL10" s="27"/>
      <c r="AM10" s="27"/>
      <c r="AO10" s="27" t="s">
        <v>198</v>
      </c>
      <c r="AP10" s="72">
        <v>0.63</v>
      </c>
      <c r="AQ10" s="72">
        <v>0.64500000000000002</v>
      </c>
      <c r="AR10" s="72">
        <v>0.67400000000000004</v>
      </c>
      <c r="AS10" s="72">
        <v>0.64966666666666661</v>
      </c>
      <c r="AT10" s="72">
        <v>0.47846971874865057</v>
      </c>
      <c r="AU10" s="72">
        <v>0.59906423040450918</v>
      </c>
      <c r="AV10" s="70"/>
      <c r="AW10" s="70"/>
      <c r="AX10" s="70"/>
      <c r="AY10" s="70"/>
      <c r="AZ10" s="70"/>
      <c r="BA10" s="78"/>
      <c r="BB10" s="84" t="s">
        <v>217</v>
      </c>
      <c r="BC10" s="163">
        <v>0.96499999999999997</v>
      </c>
      <c r="BD10" s="163">
        <v>0.93</v>
      </c>
      <c r="BE10" s="163">
        <v>0.9</v>
      </c>
      <c r="BF10" s="163">
        <v>0.97499999999999998</v>
      </c>
      <c r="BG10" s="163">
        <v>0.96</v>
      </c>
      <c r="BH10" s="78"/>
    </row>
    <row r="11" spans="1:60" ht="15.75" thickBot="1" x14ac:dyDescent="0.3">
      <c r="K11" s="51"/>
      <c r="L11" s="52" t="s">
        <v>127</v>
      </c>
      <c r="M11" s="53">
        <v>243900</v>
      </c>
      <c r="N11" s="53">
        <v>274400</v>
      </c>
      <c r="O11" s="53">
        <v>288100</v>
      </c>
      <c r="P11" s="53">
        <v>298200</v>
      </c>
      <c r="Q11" s="53">
        <v>308600</v>
      </c>
      <c r="R11" s="81"/>
      <c r="S11" s="51">
        <v>7</v>
      </c>
      <c r="T11" s="16" t="s">
        <v>127</v>
      </c>
      <c r="U11" s="52"/>
      <c r="V11" s="53">
        <v>243900</v>
      </c>
      <c r="W11" s="53">
        <v>226100</v>
      </c>
      <c r="X11" s="53">
        <v>218500</v>
      </c>
      <c r="Y11" s="53">
        <v>212000</v>
      </c>
      <c r="Z11" s="53">
        <v>198800</v>
      </c>
      <c r="AB11" s="35" t="s">
        <v>105</v>
      </c>
      <c r="AC11" s="31">
        <v>209700</v>
      </c>
      <c r="AD11" s="31">
        <v>191700</v>
      </c>
      <c r="AE11" s="31">
        <v>192100</v>
      </c>
      <c r="AF11" s="31">
        <v>188500</v>
      </c>
      <c r="AG11" s="31">
        <v>183200</v>
      </c>
      <c r="AH11" s="31">
        <v>160300</v>
      </c>
      <c r="AI11" s="31">
        <v>153100</v>
      </c>
      <c r="AJ11" s="31">
        <v>146100</v>
      </c>
      <c r="AK11" s="31">
        <v>130400</v>
      </c>
      <c r="AL11" s="31">
        <v>130300.00000000001</v>
      </c>
      <c r="AM11" s="27"/>
      <c r="AO11" s="27" t="s">
        <v>199</v>
      </c>
      <c r="AP11" s="72">
        <v>0.625</v>
      </c>
      <c r="AQ11" s="72">
        <v>0.63</v>
      </c>
      <c r="AR11" s="72">
        <v>0.60599999999999998</v>
      </c>
      <c r="AS11" s="72">
        <v>0.62033333333333329</v>
      </c>
      <c r="AT11" s="72">
        <v>0.58520458021411892</v>
      </c>
      <c r="AU11" s="72">
        <v>0.62490497238846265</v>
      </c>
      <c r="AV11" s="70"/>
      <c r="AW11" s="70"/>
      <c r="AX11" s="70"/>
      <c r="AY11" s="70"/>
      <c r="AZ11" s="70"/>
      <c r="BA11" s="78"/>
      <c r="BH11" s="78"/>
    </row>
    <row r="12" spans="1:60" ht="15.75" thickBot="1" x14ac:dyDescent="0.3">
      <c r="B12" s="42" t="s">
        <v>172</v>
      </c>
      <c r="K12" s="51"/>
      <c r="L12" s="52" t="s">
        <v>128</v>
      </c>
      <c r="M12" s="53">
        <v>179700</v>
      </c>
      <c r="N12" s="53">
        <v>202200</v>
      </c>
      <c r="O12" s="53">
        <v>212300</v>
      </c>
      <c r="P12" s="53">
        <v>219700</v>
      </c>
      <c r="Q12" s="53">
        <v>227400</v>
      </c>
      <c r="R12" s="81"/>
      <c r="S12" s="51">
        <v>8</v>
      </c>
      <c r="T12" s="16" t="s">
        <v>128</v>
      </c>
      <c r="U12" s="52"/>
      <c r="V12" s="53">
        <v>179700</v>
      </c>
      <c r="W12" s="53">
        <v>158800</v>
      </c>
      <c r="X12" s="53">
        <v>150100</v>
      </c>
      <c r="Y12" s="53">
        <v>149700</v>
      </c>
      <c r="Z12" s="53">
        <v>146400</v>
      </c>
      <c r="AB12" s="35" t="s">
        <v>106</v>
      </c>
      <c r="AC12" s="27"/>
      <c r="AD12" s="32">
        <v>187000</v>
      </c>
      <c r="AE12" s="32">
        <v>191000</v>
      </c>
      <c r="AF12" s="32">
        <v>187800</v>
      </c>
      <c r="AG12" s="32">
        <v>182700</v>
      </c>
      <c r="AH12" s="32">
        <v>159400</v>
      </c>
      <c r="AI12" s="32">
        <v>152900</v>
      </c>
      <c r="AJ12" s="32">
        <v>146000</v>
      </c>
      <c r="AK12" s="32">
        <v>130500</v>
      </c>
      <c r="AL12" s="32">
        <v>130300.00000000001</v>
      </c>
      <c r="AM12" s="27"/>
      <c r="AO12" s="27" t="s">
        <v>200</v>
      </c>
      <c r="AP12" s="72">
        <v>0.45</v>
      </c>
      <c r="AQ12" s="72">
        <v>0.49</v>
      </c>
      <c r="AR12" s="72">
        <v>0.45100000000000001</v>
      </c>
      <c r="AS12" s="72">
        <v>0.46366666666666667</v>
      </c>
      <c r="AT12" s="72">
        <v>0.42929241839818683</v>
      </c>
      <c r="AU12" s="72">
        <v>0.43072741501751893</v>
      </c>
      <c r="AV12" s="70"/>
      <c r="AW12" s="70"/>
      <c r="AX12" s="70"/>
      <c r="AY12" s="70"/>
      <c r="AZ12" s="70"/>
      <c r="BA12" s="78"/>
      <c r="BB12" s="323" t="s">
        <v>416</v>
      </c>
      <c r="BC12" s="440" t="s">
        <v>417</v>
      </c>
      <c r="BD12" s="441"/>
      <c r="BH12" s="78"/>
    </row>
    <row r="13" spans="1:60" ht="15" customHeight="1" thickBot="1" x14ac:dyDescent="0.3">
      <c r="B13" s="456" t="s">
        <v>147</v>
      </c>
      <c r="C13" s="456"/>
      <c r="D13" s="456"/>
      <c r="E13" s="456"/>
      <c r="F13" s="455" t="s">
        <v>171</v>
      </c>
      <c r="G13" s="455"/>
      <c r="H13" s="455" t="s">
        <v>148</v>
      </c>
      <c r="I13" s="455"/>
      <c r="K13" s="51"/>
      <c r="L13" s="52" t="s">
        <v>129</v>
      </c>
      <c r="M13" s="53">
        <v>184100</v>
      </c>
      <c r="N13" s="53">
        <v>211700</v>
      </c>
      <c r="O13" s="53">
        <v>232900</v>
      </c>
      <c r="P13" s="53">
        <v>256200</v>
      </c>
      <c r="Q13" s="53">
        <v>281800</v>
      </c>
      <c r="R13" s="81"/>
      <c r="S13" s="51">
        <v>9</v>
      </c>
      <c r="T13" s="16" t="s">
        <v>129</v>
      </c>
      <c r="U13" s="52"/>
      <c r="V13" s="53">
        <v>184100</v>
      </c>
      <c r="W13" s="53">
        <v>149600</v>
      </c>
      <c r="X13" s="53">
        <v>116700</v>
      </c>
      <c r="Y13" s="53">
        <v>93100</v>
      </c>
      <c r="Z13" s="53">
        <v>82600</v>
      </c>
      <c r="AB13" s="35" t="s">
        <v>107</v>
      </c>
      <c r="AC13" s="27"/>
      <c r="AD13" s="32">
        <v>4700</v>
      </c>
      <c r="AE13" s="32">
        <v>1100</v>
      </c>
      <c r="AF13" s="32">
        <v>700</v>
      </c>
      <c r="AG13" s="32">
        <v>500</v>
      </c>
      <c r="AH13" s="32">
        <v>900</v>
      </c>
      <c r="AI13" s="32">
        <v>200</v>
      </c>
      <c r="AJ13" s="32">
        <v>100</v>
      </c>
      <c r="AK13" s="32">
        <v>-100</v>
      </c>
      <c r="AL13" s="32">
        <v>0</v>
      </c>
      <c r="AM13" s="32">
        <v>8100</v>
      </c>
      <c r="BA13" s="78"/>
      <c r="BB13" s="324" t="s">
        <v>233</v>
      </c>
      <c r="BC13" s="442" t="s">
        <v>418</v>
      </c>
      <c r="BD13" s="443"/>
      <c r="BH13" s="78"/>
    </row>
    <row r="14" spans="1:60" ht="15" customHeight="1" thickBot="1" x14ac:dyDescent="0.3">
      <c r="B14" s="457" t="s">
        <v>149</v>
      </c>
      <c r="C14" s="457"/>
      <c r="D14" s="457"/>
      <c r="E14" s="457"/>
      <c r="F14" s="454">
        <v>0.4</v>
      </c>
      <c r="G14" s="454"/>
      <c r="H14" s="446">
        <v>5</v>
      </c>
      <c r="I14" s="446"/>
      <c r="K14" s="51"/>
      <c r="L14" s="52" t="s">
        <v>1</v>
      </c>
      <c r="M14" s="53">
        <v>607700</v>
      </c>
      <c r="N14" s="53">
        <v>688300</v>
      </c>
      <c r="O14" s="53">
        <v>733300</v>
      </c>
      <c r="P14" s="53">
        <v>774100</v>
      </c>
      <c r="Q14" s="53">
        <v>817800</v>
      </c>
      <c r="R14" s="81"/>
      <c r="S14" s="51">
        <v>12</v>
      </c>
      <c r="T14" s="16" t="s">
        <v>1</v>
      </c>
      <c r="U14" s="52"/>
      <c r="V14" s="53">
        <v>607700</v>
      </c>
      <c r="W14" s="53">
        <v>534500</v>
      </c>
      <c r="X14" s="53">
        <v>485300</v>
      </c>
      <c r="Y14" s="53">
        <v>454800</v>
      </c>
      <c r="Z14" s="53">
        <v>427800</v>
      </c>
      <c r="AB14" s="34"/>
      <c r="AC14" s="27"/>
      <c r="AD14" s="27"/>
      <c r="AE14" s="27"/>
      <c r="AF14" s="27"/>
      <c r="AG14" s="27"/>
      <c r="AH14" s="27"/>
      <c r="AI14" s="27"/>
      <c r="AJ14" s="27"/>
      <c r="AK14" s="27"/>
      <c r="AL14" s="27"/>
      <c r="AM14" s="27"/>
      <c r="AV14" s="74"/>
      <c r="AX14" s="75"/>
      <c r="AY14" s="74"/>
      <c r="BA14" s="78"/>
      <c r="BB14" s="324" t="s">
        <v>419</v>
      </c>
      <c r="BC14" s="442" t="s">
        <v>420</v>
      </c>
      <c r="BD14" s="443"/>
      <c r="BH14" s="78"/>
    </row>
    <row r="15" spans="1:60" ht="15" customHeight="1" thickBot="1" x14ac:dyDescent="0.3">
      <c r="B15" s="453" t="s">
        <v>301</v>
      </c>
      <c r="C15" s="453"/>
      <c r="D15" s="453"/>
      <c r="E15" s="453"/>
      <c r="F15" s="454">
        <v>0.3</v>
      </c>
      <c r="G15" s="454"/>
      <c r="H15" s="446">
        <v>150</v>
      </c>
      <c r="I15" s="446"/>
      <c r="K15" s="54" t="s">
        <v>131</v>
      </c>
      <c r="L15" s="52"/>
      <c r="M15" s="26"/>
      <c r="N15" s="26"/>
      <c r="O15" s="26"/>
      <c r="P15" s="26"/>
      <c r="Q15" s="26"/>
      <c r="R15" s="82"/>
      <c r="S15" s="54" t="s">
        <v>173</v>
      </c>
      <c r="T15" s="16"/>
      <c r="U15" s="52"/>
      <c r="V15" s="53"/>
      <c r="W15" s="53"/>
      <c r="X15" s="53"/>
      <c r="Y15" s="53"/>
      <c r="Z15" s="53"/>
      <c r="AB15" s="34" t="s">
        <v>103</v>
      </c>
      <c r="AC15" s="27"/>
      <c r="AD15" s="27"/>
      <c r="AE15" s="27"/>
      <c r="AF15" s="27"/>
      <c r="AG15" s="27"/>
      <c r="AH15" s="27"/>
      <c r="AI15" s="27"/>
      <c r="AJ15" s="27"/>
      <c r="AK15" s="27"/>
      <c r="AL15" s="27"/>
      <c r="AM15" s="27"/>
      <c r="AO15" s="447" t="s">
        <v>139</v>
      </c>
      <c r="AP15" s="450" t="s">
        <v>201</v>
      </c>
      <c r="AQ15" s="451"/>
      <c r="AR15" s="451"/>
      <c r="AS15" s="452"/>
      <c r="AT15" s="70" t="s">
        <v>202</v>
      </c>
      <c r="AU15" s="447" t="s">
        <v>139</v>
      </c>
      <c r="AV15" s="450" t="s">
        <v>203</v>
      </c>
      <c r="AW15" s="451"/>
      <c r="AX15" s="451"/>
      <c r="AY15" s="452"/>
      <c r="AZ15" s="70" t="s">
        <v>45</v>
      </c>
      <c r="BA15" s="78"/>
      <c r="BB15" s="324" t="s">
        <v>421</v>
      </c>
      <c r="BC15" s="444">
        <v>3.0000000000000001E-3</v>
      </c>
      <c r="BD15" s="445"/>
      <c r="BH15" s="78"/>
    </row>
    <row r="16" spans="1:60" ht="15" customHeight="1" thickBot="1" x14ac:dyDescent="0.3">
      <c r="B16" s="453" t="s">
        <v>150</v>
      </c>
      <c r="C16" s="453"/>
      <c r="D16" s="453"/>
      <c r="E16" s="453"/>
      <c r="F16" s="454">
        <v>0.17</v>
      </c>
      <c r="G16" s="454"/>
      <c r="H16" s="446">
        <v>100</v>
      </c>
      <c r="I16" s="446"/>
      <c r="K16" s="51"/>
      <c r="L16" s="52" t="s">
        <v>132</v>
      </c>
      <c r="M16" s="53">
        <v>-72500</v>
      </c>
      <c r="N16" s="53">
        <v>-30000</v>
      </c>
      <c r="O16" s="53">
        <v>-10000</v>
      </c>
      <c r="P16" s="53">
        <v>0</v>
      </c>
      <c r="Q16" s="53">
        <v>10000</v>
      </c>
      <c r="R16" s="81"/>
      <c r="S16" s="51">
        <v>13</v>
      </c>
      <c r="T16" s="16" t="s">
        <v>132</v>
      </c>
      <c r="U16" s="52"/>
      <c r="V16" s="53">
        <v>-72500</v>
      </c>
      <c r="W16" s="53">
        <v>-29700</v>
      </c>
      <c r="X16" s="53">
        <v>-18400</v>
      </c>
      <c r="Y16" s="53">
        <v>-22100</v>
      </c>
      <c r="Z16" s="53">
        <v>-4000</v>
      </c>
      <c r="AB16" s="35" t="s">
        <v>105</v>
      </c>
      <c r="AC16" s="31">
        <v>800</v>
      </c>
      <c r="AD16" s="31">
        <v>200</v>
      </c>
      <c r="AE16" s="31">
        <v>300</v>
      </c>
      <c r="AF16" s="31">
        <v>400</v>
      </c>
      <c r="AG16" s="31">
        <v>800</v>
      </c>
      <c r="AH16" s="31">
        <v>1000</v>
      </c>
      <c r="AI16" s="31">
        <v>900</v>
      </c>
      <c r="AJ16" s="31">
        <v>900</v>
      </c>
      <c r="AK16" s="31">
        <v>7600</v>
      </c>
      <c r="AL16" s="31">
        <v>5900</v>
      </c>
      <c r="AM16" s="27"/>
      <c r="AO16" s="448"/>
      <c r="AP16" s="27"/>
      <c r="AQ16" s="27"/>
      <c r="AR16" s="27"/>
      <c r="AS16" s="27"/>
      <c r="AT16" s="438" t="s">
        <v>204</v>
      </c>
      <c r="AU16" s="448"/>
      <c r="AV16" s="27"/>
      <c r="AW16" s="27"/>
      <c r="AX16" s="27"/>
      <c r="AY16" s="27"/>
      <c r="AZ16" s="438" t="s">
        <v>204</v>
      </c>
      <c r="BA16" s="78"/>
      <c r="BB16" s="324" t="s">
        <v>422</v>
      </c>
      <c r="BC16" s="444">
        <v>0.05</v>
      </c>
      <c r="BD16" s="445"/>
      <c r="BH16" s="78"/>
    </row>
    <row r="17" spans="2:60" ht="15" customHeight="1" thickBot="1" x14ac:dyDescent="0.3">
      <c r="B17" s="453" t="s">
        <v>151</v>
      </c>
      <c r="C17" s="453"/>
      <c r="D17" s="453"/>
      <c r="E17" s="453"/>
      <c r="F17" s="454">
        <v>0.06</v>
      </c>
      <c r="G17" s="454"/>
      <c r="H17" s="446">
        <v>60</v>
      </c>
      <c r="I17" s="446"/>
      <c r="K17" s="51"/>
      <c r="L17" s="52" t="s">
        <v>133</v>
      </c>
      <c r="M17" s="53">
        <v>33000</v>
      </c>
      <c r="N17" s="53">
        <v>35000</v>
      </c>
      <c r="O17" s="53">
        <v>40000</v>
      </c>
      <c r="P17" s="53">
        <v>42000</v>
      </c>
      <c r="Q17" s="53">
        <v>45000</v>
      </c>
      <c r="R17" s="81"/>
      <c r="S17" s="51">
        <v>14</v>
      </c>
      <c r="T17" s="16" t="s">
        <v>133</v>
      </c>
      <c r="U17" s="52"/>
      <c r="V17" s="53">
        <v>33000</v>
      </c>
      <c r="W17" s="53">
        <v>29300</v>
      </c>
      <c r="X17" s="53">
        <v>28600</v>
      </c>
      <c r="Y17" s="53">
        <v>29000</v>
      </c>
      <c r="Z17" s="53">
        <v>27000</v>
      </c>
      <c r="AB17" s="35" t="s">
        <v>106</v>
      </c>
      <c r="AC17" s="27"/>
      <c r="AD17" s="31">
        <v>400</v>
      </c>
      <c r="AE17" s="31">
        <v>300</v>
      </c>
      <c r="AF17" s="31">
        <v>500</v>
      </c>
      <c r="AG17" s="31">
        <v>900</v>
      </c>
      <c r="AH17" s="31">
        <v>1000</v>
      </c>
      <c r="AI17" s="31">
        <v>900</v>
      </c>
      <c r="AJ17" s="31">
        <v>1000</v>
      </c>
      <c r="AK17" s="31">
        <v>7600</v>
      </c>
      <c r="AL17" s="31">
        <v>5900</v>
      </c>
      <c r="AM17" s="27"/>
      <c r="AO17" s="448"/>
      <c r="AP17" s="70" t="s">
        <v>205</v>
      </c>
      <c r="AQ17" s="70" t="s">
        <v>206</v>
      </c>
      <c r="AR17" s="70" t="s">
        <v>207</v>
      </c>
      <c r="AS17" s="70" t="s">
        <v>208</v>
      </c>
      <c r="AT17" s="439"/>
      <c r="AU17" s="448"/>
      <c r="AV17" s="70" t="s">
        <v>205</v>
      </c>
      <c r="AW17" s="70" t="s">
        <v>206</v>
      </c>
      <c r="AX17" s="70" t="s">
        <v>207</v>
      </c>
      <c r="AY17" s="70" t="s">
        <v>208</v>
      </c>
      <c r="AZ17" s="439"/>
      <c r="BA17" s="78"/>
      <c r="BB17" s="324" t="s">
        <v>423</v>
      </c>
      <c r="BC17" s="444">
        <v>0.05</v>
      </c>
      <c r="BD17" s="445"/>
      <c r="BH17" s="78"/>
    </row>
    <row r="18" spans="2:60" ht="15" customHeight="1" thickBot="1" x14ac:dyDescent="0.3">
      <c r="B18" s="453" t="s">
        <v>152</v>
      </c>
      <c r="C18" s="453"/>
      <c r="D18" s="453"/>
      <c r="E18" s="453"/>
      <c r="F18" s="454">
        <v>0.04</v>
      </c>
      <c r="G18" s="454"/>
      <c r="H18" s="446">
        <v>30</v>
      </c>
      <c r="I18" s="446"/>
      <c r="K18" s="51"/>
      <c r="L18" s="52" t="s">
        <v>134</v>
      </c>
      <c r="M18" s="53">
        <v>-20300</v>
      </c>
      <c r="N18" s="53">
        <v>-5000</v>
      </c>
      <c r="O18" s="53">
        <v>2500</v>
      </c>
      <c r="P18" s="53">
        <v>6000</v>
      </c>
      <c r="Q18" s="53">
        <v>7000</v>
      </c>
      <c r="R18" s="81"/>
      <c r="S18" s="51">
        <v>15</v>
      </c>
      <c r="T18" s="16" t="s">
        <v>174</v>
      </c>
      <c r="U18" s="52"/>
      <c r="V18" s="53">
        <v>2700</v>
      </c>
      <c r="W18" s="53">
        <v>2400</v>
      </c>
      <c r="X18" s="53">
        <v>2600</v>
      </c>
      <c r="Y18" s="53">
        <v>3500</v>
      </c>
      <c r="Z18" s="53">
        <v>2600</v>
      </c>
      <c r="AB18" s="35" t="s">
        <v>107</v>
      </c>
      <c r="AC18" s="27"/>
      <c r="AD18" s="32">
        <v>-200</v>
      </c>
      <c r="AE18" s="32">
        <v>0</v>
      </c>
      <c r="AF18" s="32">
        <v>-100</v>
      </c>
      <c r="AG18" s="32">
        <v>-100</v>
      </c>
      <c r="AH18" s="32">
        <v>0</v>
      </c>
      <c r="AI18" s="32">
        <v>0</v>
      </c>
      <c r="AJ18" s="32">
        <v>-100</v>
      </c>
      <c r="AK18" s="32">
        <v>0</v>
      </c>
      <c r="AL18" s="32">
        <v>0</v>
      </c>
      <c r="AM18" s="32">
        <v>-500</v>
      </c>
      <c r="AO18" s="449"/>
      <c r="AP18" s="27"/>
      <c r="AQ18" s="27"/>
      <c r="AR18" s="27"/>
      <c r="AS18" s="27"/>
      <c r="AT18" s="27"/>
      <c r="AU18" s="449"/>
      <c r="AV18" s="27"/>
      <c r="AW18" s="27"/>
      <c r="AX18" s="27"/>
      <c r="AY18" s="27"/>
      <c r="AZ18" s="27"/>
      <c r="BA18" s="78"/>
      <c r="BB18" s="324" t="s">
        <v>424</v>
      </c>
      <c r="BC18" s="442" t="s">
        <v>425</v>
      </c>
      <c r="BD18" s="443"/>
      <c r="BH18" s="78"/>
    </row>
    <row r="19" spans="2:60" ht="15" customHeight="1" thickBot="1" x14ac:dyDescent="0.3">
      <c r="B19" s="453" t="s">
        <v>153</v>
      </c>
      <c r="C19" s="453"/>
      <c r="D19" s="453"/>
      <c r="E19" s="453"/>
      <c r="F19" s="454">
        <v>0.02</v>
      </c>
      <c r="G19" s="454"/>
      <c r="H19" s="446">
        <v>20</v>
      </c>
      <c r="I19" s="446"/>
      <c r="K19" s="51"/>
      <c r="L19" s="52" t="s">
        <v>135</v>
      </c>
      <c r="M19" s="53">
        <v>-16500</v>
      </c>
      <c r="N19" s="53">
        <v>10000</v>
      </c>
      <c r="O19" s="53">
        <v>27500</v>
      </c>
      <c r="P19" s="53">
        <v>36000</v>
      </c>
      <c r="Q19" s="53">
        <v>48000</v>
      </c>
      <c r="R19" s="81"/>
      <c r="S19" s="51">
        <v>17</v>
      </c>
      <c r="T19" s="16" t="s">
        <v>134</v>
      </c>
      <c r="U19" s="52"/>
      <c r="V19" s="53">
        <v>-20300</v>
      </c>
      <c r="W19" s="53">
        <v>-4000</v>
      </c>
      <c r="X19" s="53">
        <v>-2700</v>
      </c>
      <c r="Y19" s="53">
        <v>-3700</v>
      </c>
      <c r="Z19" s="53">
        <v>700</v>
      </c>
      <c r="AB19" s="34"/>
      <c r="AC19" s="27"/>
      <c r="AD19" s="27"/>
      <c r="AE19" s="27"/>
      <c r="AF19" s="27"/>
      <c r="AG19" s="27"/>
      <c r="AH19" s="27"/>
      <c r="AI19" s="27"/>
      <c r="AJ19" s="27"/>
      <c r="AK19" s="27"/>
      <c r="AL19" s="27"/>
      <c r="AM19" s="27"/>
      <c r="AO19" s="27" t="s">
        <v>195</v>
      </c>
      <c r="AP19" s="76">
        <v>0.13600000000000001</v>
      </c>
      <c r="AQ19" s="76">
        <v>0.16600000000000001</v>
      </c>
      <c r="AR19" s="76">
        <v>5.6000000000000001E-2</v>
      </c>
      <c r="AS19" s="77">
        <v>2.7E-2</v>
      </c>
      <c r="AT19" s="77">
        <v>1.093</v>
      </c>
      <c r="AU19" s="77"/>
      <c r="AV19" s="77">
        <v>0.15423514538558789</v>
      </c>
      <c r="AW19" s="76">
        <v>8.8916982722292454E-2</v>
      </c>
      <c r="AX19" s="76">
        <v>5.6047197640118E-2</v>
      </c>
      <c r="AY19" s="77">
        <v>2.4441635061104087E-2</v>
      </c>
      <c r="AZ19" s="77">
        <v>1.3025705857564265</v>
      </c>
      <c r="BA19" s="78"/>
      <c r="BB19" s="324" t="s">
        <v>426</v>
      </c>
      <c r="BC19" s="444">
        <v>3.0000000000000001E-3</v>
      </c>
      <c r="BD19" s="445"/>
      <c r="BH19" s="78"/>
    </row>
    <row r="20" spans="2:60" ht="15.75" thickBot="1" x14ac:dyDescent="0.3">
      <c r="B20" s="453" t="s">
        <v>154</v>
      </c>
      <c r="C20" s="453"/>
      <c r="D20" s="453"/>
      <c r="E20" s="453"/>
      <c r="F20" s="454">
        <v>0.01</v>
      </c>
      <c r="G20" s="454"/>
      <c r="H20" s="446">
        <v>15</v>
      </c>
      <c r="I20" s="446"/>
      <c r="K20" s="54" t="s">
        <v>136</v>
      </c>
      <c r="L20" s="52"/>
      <c r="M20" s="55"/>
      <c r="N20" s="55"/>
      <c r="O20" s="55"/>
      <c r="P20" s="55"/>
      <c r="Q20" s="55"/>
      <c r="S20" s="51">
        <v>18</v>
      </c>
      <c r="T20" s="16" t="s">
        <v>135</v>
      </c>
      <c r="U20" s="52"/>
      <c r="V20" s="53">
        <v>-16500</v>
      </c>
      <c r="W20" s="53">
        <v>6000</v>
      </c>
      <c r="X20" s="53">
        <v>15500</v>
      </c>
      <c r="Y20" s="53">
        <v>14100</v>
      </c>
      <c r="Z20" s="53">
        <v>24900</v>
      </c>
      <c r="AB20" s="34" t="s">
        <v>104</v>
      </c>
      <c r="AC20" s="27"/>
      <c r="AD20" s="27"/>
      <c r="AE20" s="27"/>
      <c r="AF20" s="27"/>
      <c r="AG20" s="27"/>
      <c r="AH20" s="27"/>
      <c r="AI20" s="27"/>
      <c r="AJ20" s="27"/>
      <c r="AK20" s="27"/>
      <c r="AL20" s="27"/>
      <c r="AM20" s="27"/>
      <c r="AO20" s="27" t="s">
        <v>196</v>
      </c>
      <c r="AP20" s="76">
        <v>9.6000000000000002E-2</v>
      </c>
      <c r="AQ20" s="76">
        <v>0.16800000000000001</v>
      </c>
      <c r="AR20" s="76">
        <v>5.3999999999999999E-2</v>
      </c>
      <c r="AS20" s="77">
        <v>2.6000000000000002E-2</v>
      </c>
      <c r="AT20" s="77">
        <v>0.99</v>
      </c>
      <c r="AU20" s="77"/>
      <c r="AV20" s="77">
        <v>7.7636152954808801E-2</v>
      </c>
      <c r="AW20" s="76">
        <v>8.8644264194669767E-2</v>
      </c>
      <c r="AX20" s="76">
        <v>5.6778679026651215E-2</v>
      </c>
      <c r="AY20" s="77">
        <v>2.2595596755504058E-2</v>
      </c>
      <c r="AZ20" s="77">
        <v>0.99826187717265347</v>
      </c>
      <c r="BA20" s="78"/>
      <c r="BB20" s="324" t="s">
        <v>427</v>
      </c>
      <c r="BC20" s="444">
        <v>0.05</v>
      </c>
      <c r="BD20" s="445"/>
      <c r="BH20" s="78"/>
    </row>
    <row r="21" spans="2:60" ht="15" customHeight="1" thickBot="1" x14ac:dyDescent="0.3">
      <c r="B21" t="s">
        <v>300</v>
      </c>
      <c r="K21" s="56"/>
      <c r="L21" s="52" t="s">
        <v>137</v>
      </c>
      <c r="M21" s="53">
        <v>10000</v>
      </c>
      <c r="N21" s="53">
        <v>10000</v>
      </c>
      <c r="O21" s="53">
        <v>0</v>
      </c>
      <c r="P21" s="53">
        <v>0</v>
      </c>
      <c r="Q21" s="53">
        <v>0</v>
      </c>
      <c r="R21" s="81"/>
      <c r="S21" s="54" t="s">
        <v>175</v>
      </c>
      <c r="T21" s="16"/>
      <c r="U21" s="52"/>
      <c r="V21" s="53"/>
      <c r="W21" s="53"/>
      <c r="X21" s="53"/>
      <c r="Y21" s="53"/>
      <c r="Z21" s="53"/>
      <c r="AB21" s="35" t="s">
        <v>105</v>
      </c>
      <c r="AC21" s="31">
        <v>131600</v>
      </c>
      <c r="AD21" s="31">
        <v>111900</v>
      </c>
      <c r="AE21" s="31">
        <v>114200</v>
      </c>
      <c r="AF21" s="31">
        <v>106800</v>
      </c>
      <c r="AG21" s="31">
        <v>101000</v>
      </c>
      <c r="AH21" s="31">
        <v>96600</v>
      </c>
      <c r="AI21" s="31">
        <v>97700</v>
      </c>
      <c r="AJ21" s="31">
        <v>92800</v>
      </c>
      <c r="AK21" s="31">
        <v>82300</v>
      </c>
      <c r="AL21" s="31">
        <v>75700</v>
      </c>
      <c r="AM21" s="27"/>
      <c r="AO21" s="27" t="s">
        <v>197</v>
      </c>
      <c r="AP21" s="76">
        <v>8.4000000000000005E-2</v>
      </c>
      <c r="AQ21" s="76">
        <v>0.20599999999999999</v>
      </c>
      <c r="AR21" s="76">
        <v>4.7E-2</v>
      </c>
      <c r="AS21" s="77">
        <v>2.8000000000000001E-2</v>
      </c>
      <c r="AT21" s="77">
        <v>0.86399999999999999</v>
      </c>
      <c r="AU21" s="77"/>
      <c r="AV21" s="77">
        <v>0.12200956937799043</v>
      </c>
      <c r="AW21" s="76">
        <v>8.5526315789473686E-2</v>
      </c>
      <c r="AX21" s="76">
        <v>6.1004784688995214E-2</v>
      </c>
      <c r="AY21" s="77">
        <v>2.751196172248804E-2</v>
      </c>
      <c r="AZ21" s="77">
        <v>1.0101674641148326</v>
      </c>
      <c r="BA21" s="78"/>
      <c r="BH21" s="78"/>
    </row>
    <row r="22" spans="2:60" ht="15.75" thickBot="1" x14ac:dyDescent="0.3">
      <c r="K22" s="57"/>
      <c r="L22" s="47" t="s">
        <v>138</v>
      </c>
      <c r="M22" s="58">
        <v>209400</v>
      </c>
      <c r="N22" s="58">
        <v>229400</v>
      </c>
      <c r="O22" s="58">
        <v>256900</v>
      </c>
      <c r="P22" s="58">
        <v>292900</v>
      </c>
      <c r="Q22" s="58">
        <v>340900</v>
      </c>
      <c r="R22" s="83"/>
      <c r="S22" s="51">
        <v>19</v>
      </c>
      <c r="T22" s="16" t="s">
        <v>176</v>
      </c>
      <c r="U22" s="52"/>
      <c r="V22" s="53">
        <v>742700</v>
      </c>
      <c r="W22" s="53">
        <v>665500</v>
      </c>
      <c r="X22" s="53">
        <v>598200</v>
      </c>
      <c r="Y22" s="53">
        <v>562400</v>
      </c>
      <c r="Z22" s="53">
        <v>531400</v>
      </c>
      <c r="AB22" s="35" t="s">
        <v>106</v>
      </c>
      <c r="AC22" s="27"/>
      <c r="AD22" s="31">
        <v>114100</v>
      </c>
      <c r="AE22" s="31">
        <v>113900</v>
      </c>
      <c r="AF22" s="31">
        <v>106300</v>
      </c>
      <c r="AG22" s="31">
        <v>101000</v>
      </c>
      <c r="AH22" s="31">
        <v>96400</v>
      </c>
      <c r="AI22" s="31">
        <v>97600</v>
      </c>
      <c r="AJ22" s="31">
        <v>92700</v>
      </c>
      <c r="AK22" s="31">
        <v>82200</v>
      </c>
      <c r="AL22" s="31">
        <v>75700</v>
      </c>
      <c r="AM22" s="27"/>
      <c r="AO22" s="27"/>
      <c r="AP22" s="27"/>
      <c r="AQ22" s="27"/>
      <c r="AR22" s="27"/>
      <c r="AS22" s="77"/>
      <c r="AT22" s="77"/>
      <c r="AU22" s="77"/>
      <c r="AV22" s="77"/>
      <c r="AW22" s="77"/>
      <c r="AX22" s="77"/>
      <c r="AY22" s="77"/>
      <c r="AZ22" s="77"/>
      <c r="BA22" s="78"/>
      <c r="BB22" s="165" t="s">
        <v>428</v>
      </c>
      <c r="BC22" s="166" t="s">
        <v>417</v>
      </c>
      <c r="BH22" s="78"/>
    </row>
    <row r="23" spans="2:60" ht="31.9" customHeight="1" thickBot="1" x14ac:dyDescent="0.3">
      <c r="B23" s="64" t="s">
        <v>155</v>
      </c>
      <c r="C23" s="60" t="s">
        <v>156</v>
      </c>
      <c r="D23" s="60" t="s">
        <v>157</v>
      </c>
      <c r="E23" s="60" t="s">
        <v>158</v>
      </c>
      <c r="F23" s="60" t="s">
        <v>159</v>
      </c>
      <c r="G23" s="60" t="s">
        <v>160</v>
      </c>
      <c r="S23" s="51">
        <v>20</v>
      </c>
      <c r="T23" s="16" t="s">
        <v>177</v>
      </c>
      <c r="U23" s="52"/>
      <c r="V23" s="53"/>
      <c r="W23" s="53"/>
      <c r="X23" s="53"/>
      <c r="Y23" s="53"/>
      <c r="Z23" s="53"/>
      <c r="AB23" s="35" t="s">
        <v>107</v>
      </c>
      <c r="AC23" s="27"/>
      <c r="AD23" s="32">
        <v>-2200</v>
      </c>
      <c r="AE23" s="32">
        <v>300</v>
      </c>
      <c r="AF23" s="32">
        <v>500</v>
      </c>
      <c r="AG23" s="32">
        <v>0</v>
      </c>
      <c r="AH23" s="32">
        <v>200</v>
      </c>
      <c r="AI23" s="32">
        <v>100</v>
      </c>
      <c r="AJ23" s="32">
        <v>100</v>
      </c>
      <c r="AK23" s="32">
        <v>100</v>
      </c>
      <c r="AL23" s="32">
        <v>0</v>
      </c>
      <c r="AM23" s="32">
        <v>-900</v>
      </c>
      <c r="AO23" s="27" t="s">
        <v>198</v>
      </c>
      <c r="AP23" s="76">
        <v>0.14399999999999999</v>
      </c>
      <c r="AQ23" s="76">
        <v>0.19600000000000001</v>
      </c>
      <c r="AR23" s="76">
        <v>6.6000000000000003E-2</v>
      </c>
      <c r="AS23" s="77">
        <v>2.6000000000000002E-2</v>
      </c>
      <c r="AT23" s="77">
        <v>1.1060000000000001</v>
      </c>
      <c r="AU23" s="77"/>
      <c r="AV23" s="77"/>
      <c r="AW23" s="77"/>
      <c r="AX23" s="77"/>
      <c r="AY23" s="77"/>
      <c r="AZ23" s="77"/>
      <c r="BA23" s="78"/>
      <c r="BB23" s="170" t="s">
        <v>429</v>
      </c>
      <c r="BC23" s="169">
        <v>0</v>
      </c>
      <c r="BH23" s="78"/>
    </row>
    <row r="24" spans="2:60" ht="15" customHeight="1" thickBot="1" x14ac:dyDescent="0.3">
      <c r="B24" s="63" t="s">
        <v>161</v>
      </c>
      <c r="C24" s="63">
        <v>0</v>
      </c>
      <c r="D24" s="65">
        <v>5394</v>
      </c>
      <c r="E24" s="63">
        <v>0</v>
      </c>
      <c r="F24" s="63">
        <v>0</v>
      </c>
      <c r="G24" s="63">
        <v>500</v>
      </c>
      <c r="S24" s="51"/>
      <c r="T24" s="16">
        <v>20.100000000000001</v>
      </c>
      <c r="U24" s="52" t="s">
        <v>178</v>
      </c>
      <c r="V24" s="53">
        <v>2000</v>
      </c>
      <c r="W24" s="53">
        <v>1400</v>
      </c>
      <c r="X24" s="53">
        <v>1700</v>
      </c>
      <c r="Y24" s="53">
        <v>2200</v>
      </c>
      <c r="Z24" s="53">
        <v>700</v>
      </c>
      <c r="AO24" s="27" t="s">
        <v>199</v>
      </c>
      <c r="AP24" s="76">
        <v>8.7999999999999995E-2</v>
      </c>
      <c r="AQ24" s="76">
        <v>0.20200000000000001</v>
      </c>
      <c r="AR24" s="76">
        <v>7.4999999999999997E-2</v>
      </c>
      <c r="AS24" s="77">
        <v>2.4E-2</v>
      </c>
      <c r="AT24" s="77">
        <v>0.99500000000000011</v>
      </c>
      <c r="AU24" s="77"/>
      <c r="AV24" s="77"/>
      <c r="AW24" s="77"/>
      <c r="AX24" s="77"/>
      <c r="AY24" s="77"/>
      <c r="AZ24" s="77"/>
      <c r="BA24" s="78"/>
      <c r="BB24" s="170" t="s">
        <v>430</v>
      </c>
      <c r="BC24" s="169">
        <v>3.0000000000000001E-3</v>
      </c>
      <c r="BH24" s="78"/>
    </row>
    <row r="25" spans="2:60" ht="15.75" thickBot="1" x14ac:dyDescent="0.3">
      <c r="B25" s="63" t="s">
        <v>162</v>
      </c>
      <c r="C25" s="65">
        <v>3471</v>
      </c>
      <c r="D25" s="63">
        <v>0</v>
      </c>
      <c r="E25" s="63">
        <v>0</v>
      </c>
      <c r="F25" s="63">
        <v>0</v>
      </c>
      <c r="G25" s="65">
        <v>1000</v>
      </c>
      <c r="K25" s="78"/>
      <c r="L25" s="78"/>
      <c r="M25" s="78"/>
      <c r="N25" s="78"/>
      <c r="O25" s="78"/>
      <c r="P25" s="78"/>
      <c r="Q25" s="78"/>
      <c r="S25" s="51"/>
      <c r="T25" s="16">
        <v>20.2</v>
      </c>
      <c r="U25" s="52" t="s">
        <v>179</v>
      </c>
      <c r="V25" s="53">
        <v>52700</v>
      </c>
      <c r="W25" s="53">
        <v>46600</v>
      </c>
      <c r="X25" s="53">
        <v>42200</v>
      </c>
      <c r="Y25" s="53">
        <v>43200</v>
      </c>
      <c r="Z25" s="53">
        <v>37300</v>
      </c>
      <c r="AO25" s="27" t="s">
        <v>200</v>
      </c>
      <c r="AP25" s="76">
        <v>0.11600000000000001</v>
      </c>
      <c r="AQ25" s="76">
        <v>0.23699999999999999</v>
      </c>
      <c r="AR25" s="76">
        <v>7.3999999999999996E-2</v>
      </c>
      <c r="AS25" s="77">
        <v>2.4E-2</v>
      </c>
      <c r="AT25" s="77">
        <v>0.90200000000000002</v>
      </c>
      <c r="AU25" s="77"/>
      <c r="AV25" s="77"/>
      <c r="AW25" s="77"/>
      <c r="AX25" s="77"/>
      <c r="AY25" s="77"/>
      <c r="AZ25" s="77"/>
      <c r="BA25" s="78"/>
      <c r="BB25" s="170" t="s">
        <v>431</v>
      </c>
      <c r="BC25" s="169">
        <v>3.0000000000000001E-3</v>
      </c>
      <c r="BH25" s="78"/>
    </row>
    <row r="26" spans="2:60" ht="15.75" thickBot="1" x14ac:dyDescent="0.3">
      <c r="B26" s="63" t="s">
        <v>163</v>
      </c>
      <c r="C26" s="65">
        <v>3253</v>
      </c>
      <c r="D26" s="63">
        <v>0</v>
      </c>
      <c r="E26" s="63">
        <v>0</v>
      </c>
      <c r="F26" s="63">
        <v>0</v>
      </c>
      <c r="G26" s="63">
        <v>600</v>
      </c>
      <c r="S26" s="51">
        <v>21</v>
      </c>
      <c r="T26" s="16" t="s">
        <v>180</v>
      </c>
      <c r="U26" s="52"/>
      <c r="V26" s="53">
        <v>533300</v>
      </c>
      <c r="W26" s="53">
        <v>456400</v>
      </c>
      <c r="X26" s="53">
        <v>400400</v>
      </c>
      <c r="Y26" s="53">
        <v>383600</v>
      </c>
      <c r="Z26" s="53">
        <v>352600</v>
      </c>
      <c r="BA26" s="78"/>
      <c r="BB26" s="170" t="s">
        <v>150</v>
      </c>
      <c r="BC26" s="169">
        <v>0.01</v>
      </c>
      <c r="BH26" s="78"/>
    </row>
    <row r="27" spans="2:60" ht="15.75" thickBot="1" x14ac:dyDescent="0.3">
      <c r="B27" s="63" t="s">
        <v>164</v>
      </c>
      <c r="C27" s="63">
        <v>0</v>
      </c>
      <c r="D27" s="65">
        <v>2685</v>
      </c>
      <c r="E27" s="63">
        <v>0</v>
      </c>
      <c r="F27" s="63">
        <v>0</v>
      </c>
      <c r="G27" s="63">
        <v>750</v>
      </c>
      <c r="S27" s="51">
        <v>22</v>
      </c>
      <c r="T27" s="16" t="s">
        <v>0</v>
      </c>
      <c r="U27" s="52"/>
      <c r="V27" s="53">
        <v>238800</v>
      </c>
      <c r="W27" s="53">
        <v>203200</v>
      </c>
      <c r="X27" s="53">
        <v>185700</v>
      </c>
      <c r="Y27" s="53">
        <v>181700</v>
      </c>
      <c r="Z27" s="53">
        <v>163500</v>
      </c>
      <c r="BA27" s="78"/>
      <c r="BB27" s="170" t="s">
        <v>151</v>
      </c>
      <c r="BC27" s="169">
        <v>0.02</v>
      </c>
      <c r="BH27" s="78"/>
    </row>
    <row r="28" spans="2:60" ht="15.75" thickBot="1" x14ac:dyDescent="0.3">
      <c r="B28" s="63" t="s">
        <v>165</v>
      </c>
      <c r="C28" s="65">
        <v>3237</v>
      </c>
      <c r="D28" s="63">
        <v>0</v>
      </c>
      <c r="E28" s="63">
        <v>0</v>
      </c>
      <c r="F28" s="63">
        <v>0</v>
      </c>
      <c r="G28" s="63">
        <v>0</v>
      </c>
      <c r="S28" s="51">
        <v>23</v>
      </c>
      <c r="T28" s="16" t="s">
        <v>181</v>
      </c>
      <c r="U28" s="52"/>
      <c r="V28" s="53">
        <v>50700</v>
      </c>
      <c r="W28" s="53">
        <v>45700</v>
      </c>
      <c r="X28" s="53">
        <v>38800</v>
      </c>
      <c r="Y28" s="53">
        <v>39600</v>
      </c>
      <c r="Z28" s="53">
        <v>38600</v>
      </c>
      <c r="BA28" s="78"/>
      <c r="BB28" s="170" t="s">
        <v>152</v>
      </c>
      <c r="BC28" s="169">
        <v>4.4999999999999998E-2</v>
      </c>
      <c r="BH28" s="78"/>
    </row>
    <row r="29" spans="2:60" ht="15.75" thickBot="1" x14ac:dyDescent="0.3">
      <c r="B29" s="63" t="s">
        <v>166</v>
      </c>
      <c r="C29" s="63">
        <v>0</v>
      </c>
      <c r="D29" s="63">
        <v>0</v>
      </c>
      <c r="E29" s="63">
        <v>0</v>
      </c>
      <c r="F29" s="63">
        <v>0</v>
      </c>
      <c r="G29" s="65">
        <v>3000</v>
      </c>
      <c r="S29" s="51">
        <v>24</v>
      </c>
      <c r="T29" s="16" t="s">
        <v>182</v>
      </c>
      <c r="U29" s="52"/>
      <c r="V29" s="53">
        <v>208800</v>
      </c>
      <c r="W29" s="53">
        <v>179600</v>
      </c>
      <c r="X29" s="53">
        <v>156700</v>
      </c>
      <c r="Y29" s="53">
        <v>142300</v>
      </c>
      <c r="Z29" s="53">
        <v>130300</v>
      </c>
      <c r="BA29" s="78"/>
      <c r="BB29" s="170" t="s">
        <v>153</v>
      </c>
      <c r="BC29" s="169">
        <v>0.1</v>
      </c>
      <c r="BH29" s="78"/>
    </row>
    <row r="30" spans="2:60" ht="15.75" thickBot="1" x14ac:dyDescent="0.3">
      <c r="B30" s="63" t="s">
        <v>167</v>
      </c>
      <c r="C30" s="63">
        <v>0</v>
      </c>
      <c r="D30" s="63">
        <v>0</v>
      </c>
      <c r="E30" s="65">
        <v>2844</v>
      </c>
      <c r="F30" s="63">
        <v>0</v>
      </c>
      <c r="G30" s="63">
        <v>0</v>
      </c>
      <c r="S30" s="51">
        <v>25</v>
      </c>
      <c r="T30" s="16" t="s">
        <v>183</v>
      </c>
      <c r="U30" s="52"/>
      <c r="V30" s="53">
        <v>3800</v>
      </c>
      <c r="W30" s="53">
        <v>3800</v>
      </c>
      <c r="X30" s="53">
        <v>3800</v>
      </c>
      <c r="Y30" s="53">
        <v>3800</v>
      </c>
      <c r="Z30" s="53">
        <v>3800</v>
      </c>
      <c r="BA30" s="78"/>
      <c r="BB30" s="170" t="s">
        <v>154</v>
      </c>
      <c r="BC30" s="169">
        <v>0.3</v>
      </c>
      <c r="BH30" s="78"/>
    </row>
    <row r="31" spans="2:60" ht="15.75" thickBot="1" x14ac:dyDescent="0.3">
      <c r="B31" s="63" t="s">
        <v>168</v>
      </c>
      <c r="C31" s="65">
        <v>2827</v>
      </c>
      <c r="D31" s="63">
        <v>0</v>
      </c>
      <c r="E31" s="63">
        <v>0</v>
      </c>
      <c r="F31" s="63">
        <v>0</v>
      </c>
      <c r="G31" s="63">
        <v>100</v>
      </c>
      <c r="S31" s="46">
        <v>26</v>
      </c>
      <c r="T31" s="68" t="s">
        <v>184</v>
      </c>
      <c r="U31" s="47"/>
      <c r="V31" s="69">
        <v>209400</v>
      </c>
      <c r="W31" s="69">
        <v>209100</v>
      </c>
      <c r="X31" s="69">
        <v>197800</v>
      </c>
      <c r="Y31" s="69">
        <v>178800</v>
      </c>
      <c r="Z31" s="69">
        <v>178800</v>
      </c>
      <c r="BA31" s="78"/>
      <c r="BH31" s="78"/>
    </row>
    <row r="32" spans="2:60" ht="24.75" thickBot="1" x14ac:dyDescent="0.3">
      <c r="B32" s="63" t="s">
        <v>169</v>
      </c>
      <c r="C32" s="63">
        <v>0</v>
      </c>
      <c r="D32" s="63">
        <v>0</v>
      </c>
      <c r="E32" s="63">
        <v>0</v>
      </c>
      <c r="F32" s="65">
        <v>2091</v>
      </c>
      <c r="G32" s="63">
        <v>650</v>
      </c>
      <c r="BA32" s="78"/>
      <c r="BB32" s="171" t="s">
        <v>432</v>
      </c>
      <c r="BC32" s="166" t="s">
        <v>433</v>
      </c>
      <c r="BH32" s="78"/>
    </row>
    <row r="33" spans="1:60" ht="15.75" thickBot="1" x14ac:dyDescent="0.3">
      <c r="B33" s="63" t="s">
        <v>170</v>
      </c>
      <c r="C33" s="65">
        <v>2258</v>
      </c>
      <c r="D33" s="63">
        <v>0</v>
      </c>
      <c r="E33" s="63">
        <v>0</v>
      </c>
      <c r="F33" s="63">
        <v>0</v>
      </c>
      <c r="G33" s="63">
        <v>220</v>
      </c>
      <c r="V33" s="253"/>
      <c r="BA33" s="78"/>
      <c r="BB33" s="172" t="s">
        <v>434</v>
      </c>
      <c r="BC33" s="168">
        <v>2.5</v>
      </c>
      <c r="BH33" s="78"/>
    </row>
    <row r="34" spans="1:60" ht="15.75" thickBot="1" x14ac:dyDescent="0.3">
      <c r="B34" s="63" t="s">
        <v>1</v>
      </c>
      <c r="C34" s="65">
        <v>15046</v>
      </c>
      <c r="D34" s="65">
        <v>8079</v>
      </c>
      <c r="E34" s="65">
        <v>2844</v>
      </c>
      <c r="F34" s="65">
        <v>2091</v>
      </c>
      <c r="G34" s="65">
        <v>6820</v>
      </c>
      <c r="V34" s="253"/>
      <c r="BA34" s="78"/>
      <c r="BB34" s="172" t="s">
        <v>435</v>
      </c>
      <c r="BC34" s="168">
        <v>1.3</v>
      </c>
      <c r="BH34" s="78"/>
    </row>
    <row r="35" spans="1:60" ht="15.75" thickBot="1" x14ac:dyDescent="0.3">
      <c r="BA35" s="78"/>
      <c r="BB35" s="172" t="s">
        <v>436</v>
      </c>
      <c r="BC35" s="168">
        <v>1</v>
      </c>
      <c r="BH35" s="78"/>
    </row>
    <row r="36" spans="1:60" ht="15.75" thickBot="1" x14ac:dyDescent="0.3">
      <c r="BA36" s="78"/>
      <c r="BB36" s="172" t="s">
        <v>437</v>
      </c>
      <c r="BC36" s="168">
        <v>0.9</v>
      </c>
      <c r="BH36" s="78"/>
    </row>
    <row r="37" spans="1:60" x14ac:dyDescent="0.25">
      <c r="BA37" s="78"/>
      <c r="BH37" s="78"/>
    </row>
    <row r="38" spans="1:60" x14ac:dyDescent="0.25">
      <c r="A38" s="78"/>
      <c r="B38" s="78"/>
      <c r="C38" s="78"/>
      <c r="D38" s="78"/>
      <c r="E38" s="78"/>
      <c r="F38" s="78"/>
      <c r="G38" s="78"/>
      <c r="H38" s="78"/>
      <c r="I38" s="78"/>
      <c r="K38" s="179"/>
      <c r="L38" s="179"/>
      <c r="M38" s="179"/>
      <c r="N38" s="179"/>
      <c r="O38" s="179"/>
      <c r="P38" s="179"/>
      <c r="Q38" s="179"/>
      <c r="S38" s="78"/>
      <c r="T38" s="78"/>
      <c r="U38" s="78"/>
      <c r="V38" s="78"/>
      <c r="W38" s="78"/>
      <c r="X38" s="78"/>
      <c r="Y38" s="78"/>
      <c r="Z38" s="78"/>
      <c r="AB38" s="78"/>
      <c r="AC38" s="78"/>
      <c r="AD38" s="78"/>
      <c r="AE38" s="78"/>
      <c r="AF38" s="78"/>
      <c r="AG38" s="78"/>
      <c r="AH38" s="78"/>
      <c r="AI38" s="78"/>
      <c r="AJ38" s="78"/>
      <c r="AK38" s="78"/>
      <c r="AL38" s="78"/>
      <c r="AM38" s="78"/>
      <c r="AO38" s="78"/>
      <c r="AP38" s="78"/>
      <c r="AQ38" s="78"/>
      <c r="AR38" s="78"/>
      <c r="AS38" s="78"/>
      <c r="AT38" s="78"/>
      <c r="AU38" s="78"/>
      <c r="AV38" s="78"/>
      <c r="AW38" s="78"/>
      <c r="AX38" s="78"/>
      <c r="AY38" s="78"/>
      <c r="AZ38" s="78"/>
      <c r="BA38" s="78"/>
      <c r="BH38" s="78"/>
    </row>
    <row r="39" spans="1:60" x14ac:dyDescent="0.25">
      <c r="J39"/>
      <c r="R39"/>
      <c r="AA39"/>
      <c r="AN39"/>
      <c r="BA39" s="78"/>
      <c r="BB39" s="78"/>
      <c r="BC39" s="78"/>
      <c r="BD39" s="78"/>
      <c r="BE39" s="78"/>
      <c r="BF39" s="78"/>
      <c r="BG39" s="78"/>
      <c r="BH39" s="78"/>
    </row>
    <row r="40" spans="1:60" ht="15.75" thickBot="1" x14ac:dyDescent="0.3">
      <c r="J40"/>
      <c r="R40"/>
      <c r="AA40"/>
      <c r="AN40"/>
      <c r="BA40" s="78"/>
      <c r="BH40" s="78"/>
    </row>
    <row r="41" spans="1:60" ht="15.75" thickBot="1" x14ac:dyDescent="0.3">
      <c r="J41"/>
      <c r="R41"/>
      <c r="AA41"/>
      <c r="AN41"/>
      <c r="BA41" s="78"/>
      <c r="BB41" s="165" t="s">
        <v>438</v>
      </c>
      <c r="BC41" s="166" t="s">
        <v>417</v>
      </c>
      <c r="BH41" s="78"/>
    </row>
    <row r="42" spans="1:60" ht="15.75" thickBot="1" x14ac:dyDescent="0.3">
      <c r="J42"/>
      <c r="R42"/>
      <c r="AA42"/>
      <c r="AN42"/>
      <c r="BA42" s="78"/>
      <c r="BB42" s="167" t="s">
        <v>439</v>
      </c>
      <c r="BC42" s="169">
        <v>0.15</v>
      </c>
      <c r="BH42" s="78"/>
    </row>
    <row r="43" spans="1:60" ht="15.75" thickBot="1" x14ac:dyDescent="0.3">
      <c r="J43"/>
      <c r="R43"/>
      <c r="AA43"/>
      <c r="AN43"/>
      <c r="BA43" s="78"/>
      <c r="BB43" s="167" t="s">
        <v>440</v>
      </c>
      <c r="BC43" s="168" t="s">
        <v>441</v>
      </c>
      <c r="BH43" s="78"/>
    </row>
    <row r="44" spans="1:60" ht="15.75" thickBot="1" x14ac:dyDescent="0.3">
      <c r="J44"/>
      <c r="R44"/>
      <c r="AA44"/>
      <c r="AN44"/>
      <c r="BA44" s="78"/>
      <c r="BB44" s="167" t="s">
        <v>442</v>
      </c>
      <c r="BC44" s="168" t="s">
        <v>441</v>
      </c>
      <c r="BH44" s="78"/>
    </row>
    <row r="45" spans="1:60" ht="24.75" thickBot="1" x14ac:dyDescent="0.3">
      <c r="J45"/>
      <c r="R45"/>
      <c r="AA45"/>
      <c r="AN45"/>
      <c r="BA45" s="78"/>
      <c r="BB45" s="167" t="s">
        <v>443</v>
      </c>
      <c r="BC45" s="169">
        <v>0.15</v>
      </c>
      <c r="BH45" s="78"/>
    </row>
    <row r="46" spans="1:60" ht="15.75" thickBot="1" x14ac:dyDescent="0.3">
      <c r="J46"/>
      <c r="R46"/>
      <c r="AA46"/>
      <c r="AN46"/>
      <c r="BA46" s="78"/>
      <c r="BB46" s="167" t="s">
        <v>444</v>
      </c>
      <c r="BC46" s="169">
        <v>0.1</v>
      </c>
      <c r="BH46" s="78"/>
    </row>
    <row r="47" spans="1:60" ht="36.75" thickBot="1" x14ac:dyDescent="0.3">
      <c r="J47"/>
      <c r="R47"/>
      <c r="AA47"/>
      <c r="AN47"/>
      <c r="BA47" s="78"/>
      <c r="BB47" s="167" t="s">
        <v>445</v>
      </c>
      <c r="BC47" s="169">
        <v>0.2</v>
      </c>
      <c r="BH47" s="78"/>
    </row>
    <row r="48" spans="1:60" ht="15.75" thickBot="1" x14ac:dyDescent="0.3">
      <c r="J48"/>
      <c r="R48"/>
      <c r="AA48"/>
      <c r="AN48"/>
      <c r="BA48" s="78"/>
      <c r="BB48" s="167" t="s">
        <v>446</v>
      </c>
      <c r="BC48" s="169">
        <v>2.5000000000000001E-2</v>
      </c>
      <c r="BH48" s="78"/>
    </row>
    <row r="49" spans="10:60" ht="24.75" thickBot="1" x14ac:dyDescent="0.3">
      <c r="J49"/>
      <c r="R49"/>
      <c r="AA49"/>
      <c r="AN49"/>
      <c r="BA49" s="78"/>
      <c r="BB49" s="167" t="s">
        <v>447</v>
      </c>
      <c r="BC49" s="169">
        <v>0.05</v>
      </c>
      <c r="BH49" s="78"/>
    </row>
    <row r="50" spans="10:60" ht="15.75" thickBot="1" x14ac:dyDescent="0.3">
      <c r="J50"/>
      <c r="R50"/>
      <c r="AA50"/>
      <c r="AN50"/>
      <c r="BA50" s="78"/>
      <c r="BB50" s="167" t="s">
        <v>448</v>
      </c>
      <c r="BC50" s="168" t="s">
        <v>449</v>
      </c>
      <c r="BH50" s="78"/>
    </row>
    <row r="51" spans="10:60" ht="15.75" thickBot="1" x14ac:dyDescent="0.3">
      <c r="J51"/>
      <c r="R51"/>
      <c r="AA51"/>
      <c r="AN51"/>
      <c r="BA51" s="78"/>
      <c r="BH51" s="78"/>
    </row>
    <row r="52" spans="10:60" ht="24.75" thickBot="1" x14ac:dyDescent="0.3">
      <c r="J52"/>
      <c r="R52"/>
      <c r="AA52"/>
      <c r="AN52"/>
      <c r="BA52" s="78"/>
      <c r="BB52" s="165" t="s">
        <v>450</v>
      </c>
      <c r="BC52" s="166" t="s">
        <v>417</v>
      </c>
      <c r="BH52" s="78"/>
    </row>
    <row r="53" spans="10:60" ht="15.75" thickBot="1" x14ac:dyDescent="0.3">
      <c r="J53"/>
      <c r="R53"/>
      <c r="AA53"/>
      <c r="AN53"/>
      <c r="BA53" s="78"/>
      <c r="BB53" s="167" t="s">
        <v>451</v>
      </c>
      <c r="BC53" s="169">
        <v>3.0000000000000001E-3</v>
      </c>
      <c r="BH53" s="78"/>
    </row>
    <row r="54" spans="10:60" ht="15.75" thickBot="1" x14ac:dyDescent="0.3">
      <c r="J54"/>
      <c r="R54"/>
      <c r="AA54"/>
      <c r="AN54"/>
      <c r="BA54" s="78"/>
      <c r="BB54" s="167" t="s">
        <v>150</v>
      </c>
      <c r="BC54" s="169">
        <v>0.01</v>
      </c>
      <c r="BH54" s="78"/>
    </row>
    <row r="55" spans="10:60" ht="15.75" thickBot="1" x14ac:dyDescent="0.3">
      <c r="J55"/>
      <c r="R55"/>
      <c r="AA55"/>
      <c r="AN55"/>
      <c r="BA55" s="78"/>
      <c r="BB55" s="167" t="s">
        <v>151</v>
      </c>
      <c r="BC55" s="169">
        <v>0.02</v>
      </c>
      <c r="BH55" s="78"/>
    </row>
    <row r="56" spans="10:60" ht="15.75" thickBot="1" x14ac:dyDescent="0.3">
      <c r="J56"/>
      <c r="R56"/>
      <c r="AA56"/>
      <c r="AN56"/>
      <c r="BA56" s="78"/>
      <c r="BB56" s="167" t="s">
        <v>152</v>
      </c>
      <c r="BC56" s="169">
        <v>4.4999999999999998E-2</v>
      </c>
      <c r="BH56" s="78"/>
    </row>
    <row r="57" spans="10:60" ht="15.75" thickBot="1" x14ac:dyDescent="0.3">
      <c r="J57"/>
      <c r="R57"/>
      <c r="AA57"/>
      <c r="AN57"/>
      <c r="BA57" s="78"/>
      <c r="BB57" s="167" t="s">
        <v>153</v>
      </c>
      <c r="BC57" s="169">
        <v>0.1</v>
      </c>
      <c r="BH57" s="78"/>
    </row>
    <row r="58" spans="10:60" ht="15.75" thickBot="1" x14ac:dyDescent="0.3">
      <c r="J58"/>
      <c r="R58"/>
      <c r="AA58"/>
      <c r="AN58"/>
      <c r="BA58" s="78"/>
      <c r="BB58" s="167" t="s">
        <v>154</v>
      </c>
      <c r="BC58" s="169">
        <v>0.3</v>
      </c>
      <c r="BH58" s="78"/>
    </row>
    <row r="59" spans="10:60" ht="15.75" thickBot="1" x14ac:dyDescent="0.3">
      <c r="J59"/>
      <c r="R59"/>
      <c r="AA59"/>
      <c r="AN59"/>
      <c r="BA59" s="78"/>
      <c r="BH59" s="78"/>
    </row>
    <row r="60" spans="10:60" ht="15.75" thickBot="1" x14ac:dyDescent="0.3">
      <c r="J60"/>
      <c r="R60"/>
      <c r="AA60"/>
      <c r="AN60"/>
      <c r="BA60" s="78"/>
      <c r="BB60" s="173" t="s">
        <v>452</v>
      </c>
      <c r="BC60" s="174" t="s">
        <v>417</v>
      </c>
      <c r="BH60" s="78"/>
    </row>
    <row r="61" spans="10:60" ht="15.75" thickBot="1" x14ac:dyDescent="0.3">
      <c r="J61"/>
      <c r="R61"/>
      <c r="AA61"/>
      <c r="AN61"/>
      <c r="BA61" s="78"/>
      <c r="BB61" s="175" t="s">
        <v>218</v>
      </c>
      <c r="BC61" s="176">
        <v>0.01</v>
      </c>
      <c r="BH61" s="78"/>
    </row>
    <row r="62" spans="10:60" ht="15.75" thickBot="1" x14ac:dyDescent="0.3">
      <c r="J62"/>
      <c r="R62"/>
      <c r="AA62"/>
      <c r="AN62"/>
      <c r="BA62" s="78"/>
      <c r="BB62" s="175" t="s">
        <v>219</v>
      </c>
      <c r="BC62" s="176">
        <v>0.05</v>
      </c>
      <c r="BH62" s="78"/>
    </row>
    <row r="63" spans="10:60" ht="15.75" thickBot="1" x14ac:dyDescent="0.3">
      <c r="J63"/>
      <c r="R63"/>
      <c r="AA63"/>
      <c r="AN63"/>
      <c r="BA63" s="78"/>
      <c r="BB63" s="175" t="s">
        <v>453</v>
      </c>
      <c r="BC63" s="176">
        <v>0.05</v>
      </c>
      <c r="BH63" s="78"/>
    </row>
    <row r="64" spans="10:60" ht="26.25" thickBot="1" x14ac:dyDescent="0.3">
      <c r="J64"/>
      <c r="R64"/>
      <c r="AA64"/>
      <c r="AN64"/>
      <c r="BA64" s="78"/>
      <c r="BB64" s="175" t="s">
        <v>454</v>
      </c>
      <c r="BC64" s="176">
        <v>0.05</v>
      </c>
      <c r="BH64" s="78"/>
    </row>
    <row r="65" spans="10:60" ht="15.75" thickBot="1" x14ac:dyDescent="0.3">
      <c r="J65"/>
      <c r="R65"/>
      <c r="AA65"/>
      <c r="AN65"/>
      <c r="BA65" s="78"/>
      <c r="BB65" s="175" t="s">
        <v>455</v>
      </c>
      <c r="BC65" s="176">
        <v>0.05</v>
      </c>
      <c r="BH65" s="78"/>
    </row>
    <row r="66" spans="10:60" x14ac:dyDescent="0.25">
      <c r="J66"/>
      <c r="R66"/>
      <c r="AA66"/>
      <c r="AN66"/>
      <c r="BA66" s="78"/>
      <c r="BH66" s="78"/>
    </row>
    <row r="67" spans="10:60" x14ac:dyDescent="0.25">
      <c r="J67"/>
      <c r="R67"/>
      <c r="AA67"/>
      <c r="AN67"/>
      <c r="BA67" s="78"/>
      <c r="BH67" s="78"/>
    </row>
    <row r="68" spans="10:60" x14ac:dyDescent="0.25">
      <c r="J68"/>
      <c r="R68"/>
      <c r="AA68"/>
      <c r="AN68"/>
      <c r="BA68" s="78"/>
      <c r="BH68" s="78"/>
    </row>
    <row r="69" spans="10:60" x14ac:dyDescent="0.25">
      <c r="J69"/>
      <c r="R69"/>
      <c r="AA69"/>
      <c r="AN69"/>
      <c r="BA69" s="78"/>
      <c r="BH69" s="78"/>
    </row>
    <row r="70" spans="10:60" x14ac:dyDescent="0.25">
      <c r="J70"/>
      <c r="R70"/>
      <c r="AA70"/>
      <c r="AN70"/>
      <c r="BA70" s="78"/>
      <c r="BH70" s="78"/>
    </row>
    <row r="71" spans="10:60" x14ac:dyDescent="0.25">
      <c r="J71"/>
      <c r="R71"/>
      <c r="AA71"/>
      <c r="AN71"/>
      <c r="BA71" s="78"/>
      <c r="BH71" s="78"/>
    </row>
    <row r="72" spans="10:60" x14ac:dyDescent="0.25">
      <c r="J72"/>
      <c r="R72"/>
      <c r="AA72"/>
      <c r="AN72"/>
      <c r="BA72" s="78"/>
      <c r="BH72" s="78"/>
    </row>
    <row r="73" spans="10:60" x14ac:dyDescent="0.25">
      <c r="J73"/>
      <c r="R73"/>
      <c r="AA73"/>
      <c r="AN73"/>
      <c r="BA73" s="78"/>
      <c r="BH73" s="78"/>
    </row>
    <row r="74" spans="10:60" x14ac:dyDescent="0.25">
      <c r="J74"/>
      <c r="R74"/>
      <c r="AA74"/>
      <c r="AN74"/>
      <c r="BA74" s="78"/>
      <c r="BH74" s="78"/>
    </row>
    <row r="75" spans="10:60" x14ac:dyDescent="0.25">
      <c r="J75"/>
      <c r="R75"/>
      <c r="AA75"/>
      <c r="AN75"/>
      <c r="BA75" s="78"/>
      <c r="BH75" s="78"/>
    </row>
    <row r="76" spans="10:60" x14ac:dyDescent="0.25">
      <c r="J76"/>
      <c r="R76"/>
      <c r="AA76"/>
      <c r="AN76"/>
      <c r="BA76" s="78"/>
      <c r="BH76" s="78"/>
    </row>
    <row r="77" spans="10:60" x14ac:dyDescent="0.25">
      <c r="J77"/>
      <c r="R77"/>
      <c r="AA77"/>
      <c r="AN77"/>
      <c r="BA77" s="78"/>
      <c r="BH77" s="78"/>
    </row>
    <row r="78" spans="10:60" x14ac:dyDescent="0.25">
      <c r="J78"/>
      <c r="R78"/>
      <c r="AA78"/>
      <c r="AN78"/>
      <c r="BA78" s="78"/>
      <c r="BH78" s="78"/>
    </row>
    <row r="79" spans="10:60" x14ac:dyDescent="0.25">
      <c r="J79"/>
      <c r="R79"/>
      <c r="AA79"/>
      <c r="AN79"/>
      <c r="BA79" s="78"/>
      <c r="BH79" s="78"/>
    </row>
    <row r="80" spans="10:60" x14ac:dyDescent="0.25">
      <c r="J80"/>
      <c r="R80"/>
      <c r="AA80"/>
      <c r="AN80"/>
      <c r="BA80" s="78"/>
      <c r="BH80" s="78"/>
    </row>
    <row r="81" spans="10:60" x14ac:dyDescent="0.25">
      <c r="J81"/>
      <c r="R81"/>
      <c r="AA81"/>
      <c r="AN81"/>
      <c r="BA81" s="78"/>
      <c r="BH81" s="78"/>
    </row>
    <row r="82" spans="10:60" x14ac:dyDescent="0.25">
      <c r="J82"/>
      <c r="R82"/>
      <c r="AA82"/>
      <c r="AN82"/>
      <c r="BA82" s="78"/>
      <c r="BH82" s="78"/>
    </row>
    <row r="83" spans="10:60" x14ac:dyDescent="0.25">
      <c r="J83"/>
      <c r="R83"/>
      <c r="AA83"/>
      <c r="AN83"/>
      <c r="BA83" s="78"/>
      <c r="BH83" s="78"/>
    </row>
    <row r="84" spans="10:60" x14ac:dyDescent="0.25">
      <c r="J84"/>
      <c r="R84"/>
      <c r="AA84"/>
      <c r="AN84"/>
      <c r="BA84" s="78"/>
      <c r="BH84" s="78"/>
    </row>
    <row r="85" spans="10:60" x14ac:dyDescent="0.25">
      <c r="J85"/>
      <c r="R85"/>
      <c r="AA85"/>
      <c r="AN85"/>
      <c r="BA85" s="78"/>
      <c r="BH85" s="78"/>
    </row>
    <row r="86" spans="10:60" x14ac:dyDescent="0.25">
      <c r="J86"/>
      <c r="R86"/>
      <c r="AA86"/>
      <c r="AN86"/>
      <c r="BA86" s="78"/>
      <c r="BH86" s="78"/>
    </row>
    <row r="87" spans="10:60" x14ac:dyDescent="0.25">
      <c r="J87"/>
      <c r="R87"/>
      <c r="AA87"/>
      <c r="AN87"/>
      <c r="BA87" s="78"/>
      <c r="BH87" s="78"/>
    </row>
    <row r="88" spans="10:60" x14ac:dyDescent="0.25">
      <c r="J88"/>
      <c r="R88"/>
      <c r="AA88"/>
      <c r="AN88"/>
      <c r="BA88" s="78"/>
      <c r="BH88" s="78"/>
    </row>
    <row r="89" spans="10:60" x14ac:dyDescent="0.25">
      <c r="J89"/>
      <c r="R89"/>
      <c r="AA89"/>
      <c r="AN89"/>
      <c r="BA89" s="78"/>
      <c r="BH89" s="78"/>
    </row>
    <row r="90" spans="10:60" x14ac:dyDescent="0.25">
      <c r="J90"/>
      <c r="R90"/>
      <c r="AA90"/>
      <c r="AN90"/>
      <c r="BA90" s="78"/>
      <c r="BH90" s="78"/>
    </row>
    <row r="91" spans="10:60" x14ac:dyDescent="0.25">
      <c r="J91"/>
      <c r="R91"/>
      <c r="AA91"/>
      <c r="AN91"/>
      <c r="BA91" s="78"/>
      <c r="BH91" s="78"/>
    </row>
    <row r="92" spans="10:60" ht="15.75" thickBot="1" x14ac:dyDescent="0.3">
      <c r="J92"/>
      <c r="R92"/>
      <c r="AA92"/>
      <c r="AN92"/>
      <c r="BA92" s="78"/>
      <c r="BH92" s="78"/>
    </row>
    <row r="93" spans="10:60" ht="15.75" thickBot="1" x14ac:dyDescent="0.3">
      <c r="J93"/>
      <c r="R93"/>
      <c r="AA93"/>
      <c r="AN93"/>
      <c r="BA93" s="78"/>
      <c r="BB93" s="177" t="s">
        <v>456</v>
      </c>
      <c r="BC93" s="178" t="s">
        <v>417</v>
      </c>
      <c r="BH93" s="78"/>
    </row>
    <row r="94" spans="10:60" ht="15.75" thickBot="1" x14ac:dyDescent="0.3">
      <c r="J94"/>
      <c r="R94"/>
      <c r="AA94"/>
      <c r="AN94"/>
      <c r="BA94" s="78"/>
      <c r="BB94" s="85" t="s">
        <v>220</v>
      </c>
      <c r="BC94" s="86">
        <v>4.8000000000000001E-2</v>
      </c>
      <c r="BH94" s="78"/>
    </row>
    <row r="95" spans="10:60" ht="15.75" thickBot="1" x14ac:dyDescent="0.3">
      <c r="J95"/>
      <c r="R95"/>
      <c r="AA95"/>
      <c r="AN95"/>
      <c r="BA95" s="78"/>
      <c r="BB95" s="85" t="s">
        <v>221</v>
      </c>
      <c r="BC95" s="86">
        <v>4.8000000000000001E-2</v>
      </c>
      <c r="BH95" s="78"/>
    </row>
    <row r="96" spans="10:60" x14ac:dyDescent="0.25">
      <c r="J96"/>
      <c r="R96"/>
      <c r="AA96"/>
      <c r="AN96"/>
      <c r="BA96" s="78"/>
      <c r="BH96" s="78"/>
    </row>
    <row r="97" spans="10:60" x14ac:dyDescent="0.25">
      <c r="J97"/>
      <c r="R97"/>
      <c r="AA97"/>
      <c r="AN97"/>
      <c r="BA97" s="78"/>
      <c r="BB97" s="78"/>
      <c r="BC97" s="78"/>
      <c r="BD97" s="78"/>
      <c r="BE97" s="78"/>
      <c r="BF97" s="78"/>
      <c r="BG97" s="78"/>
      <c r="BH97" s="78"/>
    </row>
    <row r="98" spans="10:60" x14ac:dyDescent="0.25">
      <c r="J98"/>
      <c r="R98"/>
      <c r="AA98"/>
      <c r="AN98"/>
    </row>
    <row r="99" spans="10:60" x14ac:dyDescent="0.25">
      <c r="J99"/>
      <c r="R99"/>
      <c r="AA99"/>
      <c r="AN99"/>
    </row>
    <row r="100" spans="10:60" x14ac:dyDescent="0.25">
      <c r="J100"/>
      <c r="R100"/>
      <c r="AA100"/>
      <c r="AN100"/>
    </row>
    <row r="101" spans="10:60" x14ac:dyDescent="0.25">
      <c r="J101"/>
      <c r="R101"/>
      <c r="AA101"/>
      <c r="AN101"/>
    </row>
    <row r="102" spans="10:60" x14ac:dyDescent="0.25">
      <c r="J102"/>
      <c r="R102"/>
      <c r="AA102"/>
      <c r="AN102"/>
    </row>
    <row r="103" spans="10:60" x14ac:dyDescent="0.25">
      <c r="J103"/>
      <c r="R103"/>
      <c r="AA103"/>
      <c r="AN103"/>
    </row>
    <row r="104" spans="10:60" x14ac:dyDescent="0.25">
      <c r="J104"/>
      <c r="R104"/>
      <c r="AA104"/>
      <c r="AN104"/>
    </row>
  </sheetData>
  <mergeCells count="53">
    <mergeCell ref="BC18:BD18"/>
    <mergeCell ref="BC19:BD19"/>
    <mergeCell ref="BC20:BD20"/>
    <mergeCell ref="AB3:AB4"/>
    <mergeCell ref="AC3:AM3"/>
    <mergeCell ref="AV3:AV5"/>
    <mergeCell ref="AW3:AZ3"/>
    <mergeCell ref="AW4:AZ4"/>
    <mergeCell ref="AV15:AY15"/>
    <mergeCell ref="B13:E13"/>
    <mergeCell ref="B14:E14"/>
    <mergeCell ref="B15:E15"/>
    <mergeCell ref="F13:G13"/>
    <mergeCell ref="F14:G14"/>
    <mergeCell ref="F15:G15"/>
    <mergeCell ref="B18:E18"/>
    <mergeCell ref="B19:E19"/>
    <mergeCell ref="B20:E20"/>
    <mergeCell ref="F16:G16"/>
    <mergeCell ref="F17:G17"/>
    <mergeCell ref="F18:G18"/>
    <mergeCell ref="F19:G19"/>
    <mergeCell ref="F20:G20"/>
    <mergeCell ref="B16:E16"/>
    <mergeCell ref="B17:E17"/>
    <mergeCell ref="H18:I18"/>
    <mergeCell ref="H19:I19"/>
    <mergeCell ref="H20:I20"/>
    <mergeCell ref="AO3:AO5"/>
    <mergeCell ref="AP3:AU3"/>
    <mergeCell ref="AP4:AS4"/>
    <mergeCell ref="AO15:AO18"/>
    <mergeCell ref="AP15:AS15"/>
    <mergeCell ref="AU15:AU18"/>
    <mergeCell ref="AT16:AT17"/>
    <mergeCell ref="H13:I13"/>
    <mergeCell ref="H14:I14"/>
    <mergeCell ref="H15:I15"/>
    <mergeCell ref="H16:I16"/>
    <mergeCell ref="H17:I17"/>
    <mergeCell ref="BF3:BF4"/>
    <mergeCell ref="BG3:BG4"/>
    <mergeCell ref="AZ16:AZ17"/>
    <mergeCell ref="BB3:BB4"/>
    <mergeCell ref="BC3:BC4"/>
    <mergeCell ref="BD3:BD4"/>
    <mergeCell ref="BE3:BE4"/>
    <mergeCell ref="BC12:BD12"/>
    <mergeCell ref="BC13:BD13"/>
    <mergeCell ref="BC14:BD14"/>
    <mergeCell ref="BC15:BD15"/>
    <mergeCell ref="BC16:BD16"/>
    <mergeCell ref="BC17:BD17"/>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755B3B59470E4480F67F3051E52FBD" ma:contentTypeVersion="16" ma:contentTypeDescription="Create a new document." ma:contentTypeScope="" ma:versionID="4e6b0b22bd520e6c19c82db2d7653f2a">
  <xsd:schema xmlns:xsd="http://www.w3.org/2001/XMLSchema" xmlns:xs="http://www.w3.org/2001/XMLSchema" xmlns:p="http://schemas.microsoft.com/office/2006/metadata/properties" xmlns:ns3="24b337cc-2524-4d69-b12e-9374c3884be5" xmlns:ns4="a8339871-f579-4596-ba64-6765aae83171" targetNamespace="http://schemas.microsoft.com/office/2006/metadata/properties" ma:root="true" ma:fieldsID="8d07d130642cd2607f53362676ebe2bd" ns3:_="" ns4:_="">
    <xsd:import namespace="24b337cc-2524-4d69-b12e-9374c3884be5"/>
    <xsd:import namespace="a8339871-f579-4596-ba64-6765aae8317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ystemTags"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337cc-2524-4d69-b12e-9374c3884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339871-f579-4596-ba64-6765aae83171"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4b337cc-2524-4d69-b12e-9374c3884be5" xsi:nil="true"/>
  </documentManagement>
</p:properties>
</file>

<file path=customXml/itemProps1.xml><?xml version="1.0" encoding="utf-8"?>
<ds:datastoreItem xmlns:ds="http://schemas.openxmlformats.org/officeDocument/2006/customXml" ds:itemID="{13DE3E6A-12EA-4445-AD10-D2F549BB2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337cc-2524-4d69-b12e-9374c3884be5"/>
    <ds:schemaRef ds:uri="a8339871-f579-4596-ba64-6765aae83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982240-0358-49CC-8BDF-BEA69C08D3FE}">
  <ds:schemaRefs>
    <ds:schemaRef ds:uri="http://schemas.microsoft.com/sharepoint/v3/contenttype/forms"/>
  </ds:schemaRefs>
</ds:datastoreItem>
</file>

<file path=customXml/itemProps3.xml><?xml version="1.0" encoding="utf-8"?>
<ds:datastoreItem xmlns:ds="http://schemas.openxmlformats.org/officeDocument/2006/customXml" ds:itemID="{087A3417-B50C-4792-B585-56FD142CB508}">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a8339871-f579-4596-ba64-6765aae83171"/>
    <ds:schemaRef ds:uri="http://purl.org/dc/dcmitype/"/>
    <ds:schemaRef ds:uri="http://purl.org/dc/elements/1.1/"/>
    <ds:schemaRef ds:uri="http://schemas.microsoft.com/office/infopath/2007/PartnerControls"/>
    <ds:schemaRef ds:uri="24b337cc-2524-4d69-b12e-9374c3884b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Q7</vt:lpstr>
      <vt:lpstr>Q8</vt:lpstr>
      <vt:lpstr>Q9</vt:lpstr>
      <vt:lpstr>Q10</vt:lpstr>
      <vt:lpstr>Case_Data_p2to4</vt:lpstr>
      <vt:lpstr>Case_Data_SchP</vt:lpstr>
      <vt:lpstr>Case_Data_UWIE</vt:lpstr>
      <vt:lpstr>Case_Data_IEE</vt:lpstr>
      <vt:lpstr>Case_Data_Other</vt:lpstr>
      <vt:lpstr>'Q7'!_Hlk518388361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mdulceak@soa.org</dc:creator>
  <cp:lastModifiedBy>Aleshia Zionce</cp:lastModifiedBy>
  <cp:lastPrinted>2018-12-31T14:01:19Z</cp:lastPrinted>
  <dcterms:created xsi:type="dcterms:W3CDTF">2016-11-07T18:30:57Z</dcterms:created>
  <dcterms:modified xsi:type="dcterms:W3CDTF">2025-02-04T16:41:38Z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0x010100EE755B3B59470E4480F67F3051E52FBD</vt:lpwstr>
  </property>
</Properties>
</file>