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36DACA5D-1A2B-4281-BDAF-64F8A283F020}" xr6:coauthVersionLast="47" xr6:coauthVersionMax="47" xr10:uidLastSave="{00000000-0000-0000-0000-000000000000}"/>
  <bookViews>
    <workbookView xWindow="28830" yWindow="1080" windowWidth="20460" windowHeight="10440" xr2:uid="{A16B0B8F-7498-44AF-BDF9-9E501E4EBC33}"/>
  </bookViews>
  <sheets>
    <sheet name="Question 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3" l="1"/>
  <c r="Q38" i="3"/>
  <c r="Q37" i="3"/>
  <c r="J39" i="3"/>
  <c r="J25" i="3"/>
  <c r="J16" i="3"/>
  <c r="Q66" i="3"/>
  <c r="R25" i="3"/>
  <c r="R23" i="3"/>
  <c r="R38" i="3" l="1"/>
  <c r="R15" i="3"/>
  <c r="R16" i="3" l="1"/>
  <c r="Q53" i="3"/>
  <c r="Q54" i="3" s="1"/>
  <c r="Q52" i="3"/>
  <c r="S21" i="3"/>
  <c r="R13" i="3"/>
  <c r="R22" i="3"/>
  <c r="R28" i="3"/>
  <c r="R24" i="3"/>
  <c r="S19" i="3"/>
  <c r="S27" i="3" s="1"/>
  <c r="Q47" i="3"/>
  <c r="Q46" i="3"/>
  <c r="Q45" i="3"/>
  <c r="Q32" i="3"/>
  <c r="Q39" i="3" s="1"/>
  <c r="Q36" i="3"/>
  <c r="Q51" i="3"/>
  <c r="R14" i="3"/>
  <c r="R36" i="3"/>
  <c r="S36" i="3" s="1"/>
  <c r="R21" i="3"/>
  <c r="Q21" i="3"/>
  <c r="I32" i="3"/>
  <c r="J36" i="3"/>
  <c r="J33" i="3"/>
  <c r="J32" i="3" s="1"/>
  <c r="Q64" i="3" s="1"/>
  <c r="J28" i="3"/>
  <c r="J24" i="3"/>
  <c r="J23" i="3"/>
  <c r="J19" i="3"/>
  <c r="J30" i="3" s="1"/>
  <c r="J15" i="3"/>
  <c r="J14" i="3"/>
  <c r="I28" i="3"/>
  <c r="J22" i="3" s="1"/>
  <c r="I19" i="3"/>
  <c r="J13" i="3"/>
  <c r="R26" i="3" l="1"/>
  <c r="Q48" i="3"/>
  <c r="S28" i="3"/>
  <c r="S38" i="3" s="1"/>
  <c r="Q41" i="3"/>
  <c r="Q65" i="3" s="1"/>
  <c r="Q67" i="3" s="1"/>
  <c r="J37" i="3"/>
  <c r="J38" i="3"/>
  <c r="I30" i="3"/>
  <c r="R18" i="3" l="1"/>
  <c r="Q59" i="3"/>
  <c r="J17" i="3"/>
  <c r="J41" i="3"/>
  <c r="J26" i="3"/>
  <c r="Q55" i="3" l="1"/>
  <c r="Q58" i="3" s="1"/>
  <c r="Q60" i="3" l="1"/>
  <c r="Q61" i="3" s="1"/>
  <c r="R20" i="3" l="1"/>
  <c r="R30" i="3" l="1"/>
  <c r="R32" i="3" s="1"/>
  <c r="R17" i="3"/>
  <c r="S20" i="3"/>
  <c r="Q62" i="3" l="1"/>
  <c r="S30" i="3"/>
  <c r="S37" i="3" l="1"/>
  <c r="S40" i="3"/>
  <c r="Q68" i="3"/>
  <c r="Q69" i="3" s="1"/>
  <c r="S32" i="3"/>
  <c r="R39" i="3" s="1"/>
  <c r="S39" i="3" s="1"/>
  <c r="S41" i="3" l="1"/>
  <c r="R41" i="3"/>
</calcChain>
</file>

<file path=xl/sharedStrings.xml><?xml version="1.0" encoding="utf-8"?>
<sst xmlns="http://schemas.openxmlformats.org/spreadsheetml/2006/main" count="130" uniqueCount="83">
  <si>
    <t>Excerpt from question:</t>
  </si>
  <si>
    <t>Provide answer here for part (b).  Show and label all work.</t>
  </si>
  <si>
    <t>Provide answer here for part (a).  Show and label all work.</t>
  </si>
  <si>
    <t>(a)</t>
  </si>
  <si>
    <t>Show all work.</t>
  </si>
  <si>
    <t>(b)</t>
  </si>
  <si>
    <t>Discount Rate</t>
  </si>
  <si>
    <t>Average Future Working Lifetime</t>
  </si>
  <si>
    <t>Projected Benefit Obligation</t>
  </si>
  <si>
    <t>Question 7</t>
  </si>
  <si>
    <r>
      <rPr>
        <i/>
        <sz val="12"/>
        <color theme="1"/>
        <rFont val="Times New Roman"/>
        <family val="1"/>
      </rPr>
      <t>(7 points)</t>
    </r>
    <r>
      <rPr>
        <sz val="12"/>
        <color theme="1"/>
        <rFont val="Times New Roman"/>
        <family val="1"/>
      </rPr>
      <t xml:space="preserve"> Calculate the 2025 Net Periodic Pension Cost.</t>
    </r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</si>
  <si>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2024 Net Periodic Pension Cost.</t>
    </r>
  </si>
  <si>
    <t xml:space="preserve">Company ABC sponsors a defined benefit pension plan. </t>
  </si>
  <si>
    <t xml:space="preserve">Company ABC prepares their financial disclosures under U.S. Accounting Standard ASC 715. </t>
  </si>
  <si>
    <t>The following information has been provided.</t>
  </si>
  <si>
    <t>12/31/2023</t>
  </si>
  <si>
    <t>12/31/2024</t>
  </si>
  <si>
    <t>Fair Value of Plan Assets</t>
  </si>
  <si>
    <t>Unrecognized Loss/(Gain)</t>
  </si>
  <si>
    <t>Retiree % of Liabilities</t>
  </si>
  <si>
    <t>Expected Return on Plan Assets</t>
  </si>
  <si>
    <t>Part (b)</t>
  </si>
  <si>
    <t>Service Cost</t>
  </si>
  <si>
    <t>Expected Benefit Payments paid mid-year</t>
  </si>
  <si>
    <t>Expected Contributions paid mid-year</t>
  </si>
  <si>
    <t>Gain/loss amortization method</t>
  </si>
  <si>
    <t>10% corridor; amortized over
average future working lifetime</t>
  </si>
  <si>
    <t>Company ABC wants to reduce their risk exposure under the defined benefit pension plan by purchasing annuities</t>
  </si>
  <si>
    <t>for their retirees through an annuity buy-out contract. The annuity buy-out contract is effective March 31, 2025.</t>
  </si>
  <si>
    <t>The following information has been provided for the first 3 months of 2025:</t>
  </si>
  <si>
    <t>Fair Value of Assets as of March 31, 2025</t>
  </si>
  <si>
    <t>Beneffit Payments (retirees)</t>
  </si>
  <si>
    <t>Contributions</t>
  </si>
  <si>
    <t>Annuity Buy-out Premium</t>
  </si>
  <si>
    <t>The discount rate remained unchanged at March 31, 2025.</t>
  </si>
  <si>
    <t>There were no experience gains or losses on the Projected Benefit Obligation.</t>
  </si>
  <si>
    <t>The expected benefit payments are $0 for the remainder of 2025.</t>
  </si>
  <si>
    <t>No additional contributions are expected to be made as a result of the annuity purchase.</t>
  </si>
  <si>
    <t>There were no other benefit payments paid during the first 3 months of 2025.</t>
  </si>
  <si>
    <t>Exam RETDAC: Fall 2024</t>
  </si>
  <si>
    <t>Design and Accounting Exam – Canada</t>
  </si>
  <si>
    <t>Change in Projected Benefit Obligation (PBO)</t>
  </si>
  <si>
    <t>PBO - Beginning of Period</t>
  </si>
  <si>
    <t>Benefits Paid</t>
  </si>
  <si>
    <t>Interest Cost</t>
  </si>
  <si>
    <t>Actuarial Loss/(Gain) Due to Remeasurements</t>
  </si>
  <si>
    <t>Actuarial Loss/(Gain) Due to Annuity Buy-out</t>
  </si>
  <si>
    <t>APBO - End of Period</t>
  </si>
  <si>
    <t>Change in Fair Value of Assets (FVA)</t>
  </si>
  <si>
    <t>FVA - Beginning of Period</t>
  </si>
  <si>
    <t>Actuarial (Loss)/Gain Due to Remeasurement</t>
  </si>
  <si>
    <t>FVA - End of Period</t>
  </si>
  <si>
    <t>Funded Status</t>
  </si>
  <si>
    <t>Amortization of Net Loss/(Gain)</t>
  </si>
  <si>
    <t>Components of Net Periodic Benefit Cost</t>
  </si>
  <si>
    <t>Effect of Settlement</t>
  </si>
  <si>
    <t>Total Net Periodic Benefit Cost</t>
  </si>
  <si>
    <t>Prior to Buy-out</t>
  </si>
  <si>
    <t>After buy-out</t>
  </si>
  <si>
    <t>Annity Purchase Premium</t>
  </si>
  <si>
    <t>Calculation of Retiree APBO at March 31, 2025</t>
  </si>
  <si>
    <t>Retiree APBO as at Dec. 31, 2024</t>
  </si>
  <si>
    <t>Interest</t>
  </si>
  <si>
    <t>Expected Retiree APBO as at Mar. 31, 2025</t>
  </si>
  <si>
    <t>Settlement Calculation</t>
  </si>
  <si>
    <t>PBO before purchase</t>
  </si>
  <si>
    <t>(Gain)/loss due to purchase</t>
  </si>
  <si>
    <t>PBO, incorporating purchase</t>
  </si>
  <si>
    <t>Portion of PBO settled</t>
  </si>
  <si>
    <t>Settlement Charge</t>
  </si>
  <si>
    <t>Accrued/(Prepaid), 12/31/24</t>
  </si>
  <si>
    <t>2025 expense through 3/31/25</t>
  </si>
  <si>
    <t>2025 contributions through 3/31/25</t>
  </si>
  <si>
    <t>Accrued/(Prepaid), 3/31/25</t>
  </si>
  <si>
    <t>Settlement charge</t>
  </si>
  <si>
    <t>Accrued/(Prepaid), 3/31/25, after settlement</t>
  </si>
  <si>
    <t>Annual, Calculated as of 1/1/2025</t>
  </si>
  <si>
    <t>Annual, Calculated As of 3/31/2025</t>
  </si>
  <si>
    <t xml:space="preserve">Total 2025 </t>
  </si>
  <si>
    <t>Total PBO at Mar. 31, 2025 (prior to buy out)</t>
  </si>
  <si>
    <t>PBO at Dec. 31, 2024</t>
  </si>
  <si>
    <t>Expected Total PBO at Mar. 31, 2025</t>
  </si>
  <si>
    <t>All calculations assume simple interest.  Credit was also provided for answers that used compound interest.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</si>
</sst>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"/>
    <numFmt numFmtId="168" formatCode="[$-1009]mmmm\ d\,\ yyyy;@"/>
    <numFmt numFmtId="169" formatCode="_-* #,##0_-;\-* #,##0_-;_-* &quot;-&quot;??_-;_-@_-"/>
    <numFmt numFmtId="170" formatCode="_-* #,##0.0_-;\-* #,##0.0_-;_-* &quot;-&quot;?_-;_-@_-"/>
    <numFmt numFmtId="171" formatCode="_-* #,##0_-;\-* #,##0_-;_-* &quot;-&quot;?_-;_-@_-"/>
    <numFmt numFmtId="172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2" fillId="2" borderId="1" xfId="0" applyFont="1" applyFill="1" applyBorder="1"/>
    <xf numFmtId="0" fontId="2" fillId="3" borderId="0" xfId="0" applyFont="1" applyFill="1"/>
    <xf numFmtId="6" fontId="2" fillId="2" borderId="0" xfId="0" applyNumberFormat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6" fillId="4" borderId="1" xfId="0" applyFont="1" applyFill="1" applyBorder="1"/>
    <xf numFmtId="165" fontId="6" fillId="4" borderId="1" xfId="1" applyNumberFormat="1" applyFont="1" applyFill="1" applyBorder="1" applyAlignment="1">
      <alignment horizontal="right"/>
    </xf>
    <xf numFmtId="166" fontId="6" fillId="4" borderId="1" xfId="2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vertical="center" wrapText="1"/>
    </xf>
    <xf numFmtId="166" fontId="6" fillId="4" borderId="1" xfId="2" applyNumberFormat="1" applyFont="1" applyFill="1" applyBorder="1" applyAlignment="1">
      <alignment vertical="center"/>
    </xf>
    <xf numFmtId="166" fontId="6" fillId="4" borderId="1" xfId="2" applyNumberFormat="1" applyFont="1" applyFill="1" applyBorder="1"/>
    <xf numFmtId="167" fontId="6" fillId="4" borderId="1" xfId="2" applyNumberFormat="1" applyFont="1" applyFill="1" applyBorder="1"/>
    <xf numFmtId="6" fontId="3" fillId="2" borderId="1" xfId="0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1" applyNumberFormat="1" applyFont="1" applyFill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/>
    <xf numFmtId="165" fontId="7" fillId="0" borderId="0" xfId="0" applyNumberFormat="1" applyFont="1" applyProtection="1"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68" fontId="9" fillId="0" borderId="5" xfId="0" applyNumberFormat="1" applyFont="1" applyBorder="1" applyAlignment="1" applyProtection="1">
      <alignment horizontal="right" vertical="center" wrapText="1"/>
      <protection locked="0"/>
    </xf>
    <xf numFmtId="168" fontId="10" fillId="0" borderId="6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9" fontId="0" fillId="0" borderId="0" xfId="1" applyNumberFormat="1" applyFont="1" applyProtection="1">
      <protection locked="0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169" fontId="1" fillId="0" borderId="0" xfId="1" applyNumberFormat="1" applyFont="1" applyProtection="1">
      <protection locked="0"/>
    </xf>
    <xf numFmtId="169" fontId="11" fillId="0" borderId="0" xfId="1" applyNumberFormat="1" applyFont="1" applyBorder="1" applyProtection="1">
      <protection locked="0"/>
    </xf>
    <xf numFmtId="165" fontId="11" fillId="0" borderId="0" xfId="1" applyNumberFormat="1" applyFont="1" applyFill="1" applyBorder="1" applyAlignment="1" applyProtection="1">
      <alignment horizontal="right"/>
      <protection locked="0"/>
    </xf>
    <xf numFmtId="169" fontId="12" fillId="0" borderId="0" xfId="1" applyNumberFormat="1" applyFont="1" applyBorder="1" applyProtection="1">
      <protection locked="0"/>
    </xf>
    <xf numFmtId="43" fontId="11" fillId="0" borderId="0" xfId="1" applyFont="1" applyProtection="1">
      <protection locked="0"/>
    </xf>
    <xf numFmtId="0" fontId="0" fillId="0" borderId="0" xfId="0" applyProtection="1">
      <protection locked="0"/>
    </xf>
    <xf numFmtId="165" fontId="0" fillId="0" borderId="0" xfId="1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165" fontId="0" fillId="0" borderId="0" xfId="1" applyNumberFormat="1" applyFont="1" applyProtection="1">
      <protection locked="0"/>
    </xf>
    <xf numFmtId="165" fontId="11" fillId="0" borderId="0" xfId="1" applyNumberFormat="1" applyFont="1" applyBorder="1" applyProtection="1">
      <protection locked="0"/>
    </xf>
    <xf numFmtId="165" fontId="13" fillId="0" borderId="0" xfId="1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9" fontId="0" fillId="0" borderId="0" xfId="1" applyNumberFormat="1" applyFont="1" applyFill="1" applyProtection="1">
      <protection locked="0"/>
    </xf>
    <xf numFmtId="169" fontId="1" fillId="0" borderId="0" xfId="1" applyNumberFormat="1" applyFont="1" applyFill="1" applyProtection="1">
      <protection locked="0"/>
    </xf>
    <xf numFmtId="168" fontId="9" fillId="0" borderId="6" xfId="0" applyNumberFormat="1" applyFont="1" applyBorder="1" applyAlignment="1" applyProtection="1">
      <alignment horizontal="right" vertical="center" wrapText="1"/>
      <protection locked="0"/>
    </xf>
    <xf numFmtId="165" fontId="11" fillId="0" borderId="0" xfId="1" applyNumberFormat="1" applyFont="1" applyFill="1" applyProtection="1">
      <protection locked="0"/>
    </xf>
    <xf numFmtId="165" fontId="12" fillId="0" borderId="0" xfId="0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11" fillId="0" borderId="0" xfId="1" applyNumberFormat="1" applyFont="1" applyFill="1" applyBorder="1" applyProtection="1">
      <protection locked="0"/>
    </xf>
    <xf numFmtId="165" fontId="13" fillId="0" borderId="0" xfId="1" applyNumberFormat="1" applyFont="1" applyFill="1" applyBorder="1" applyProtection="1">
      <protection locked="0"/>
    </xf>
    <xf numFmtId="43" fontId="0" fillId="0" borderId="0" xfId="1" applyFont="1" applyProtection="1">
      <protection locked="0"/>
    </xf>
    <xf numFmtId="0" fontId="14" fillId="0" borderId="0" xfId="0" applyFont="1" applyProtection="1">
      <protection locked="0"/>
    </xf>
    <xf numFmtId="171" fontId="0" fillId="0" borderId="0" xfId="0" applyNumberFormat="1" applyProtection="1">
      <protection locked="0"/>
    </xf>
    <xf numFmtId="169" fontId="11" fillId="0" borderId="0" xfId="0" applyNumberFormat="1" applyFont="1" applyProtection="1">
      <protection locked="0"/>
    </xf>
    <xf numFmtId="165" fontId="1" fillId="0" borderId="0" xfId="1" applyNumberFormat="1" applyFont="1" applyFill="1" applyBorder="1" applyProtection="1">
      <protection locked="0"/>
    </xf>
    <xf numFmtId="172" fontId="0" fillId="0" borderId="0" xfId="2" applyNumberFormat="1" applyFont="1" applyProtection="1">
      <protection locked="0"/>
    </xf>
    <xf numFmtId="168" fontId="10" fillId="0" borderId="5" xfId="0" applyNumberFormat="1" applyFont="1" applyBorder="1" applyAlignment="1" applyProtection="1">
      <alignment horizontal="right" vertical="center" wrapText="1"/>
      <protection locked="0"/>
    </xf>
    <xf numFmtId="165" fontId="11" fillId="0" borderId="0" xfId="0" applyNumberFormat="1" applyFont="1" applyProtection="1">
      <protection locked="0"/>
    </xf>
    <xf numFmtId="165" fontId="12" fillId="0" borderId="0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70" fontId="0" fillId="0" borderId="0" xfId="0" applyNumberForma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169" fontId="12" fillId="0" borderId="0" xfId="1" applyNumberFormat="1" applyFont="1" applyBorder="1" applyAlignment="1" applyProtection="1">
      <alignment vertical="center"/>
      <protection locked="0"/>
    </xf>
    <xf numFmtId="169" fontId="12" fillId="0" borderId="0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0FBB-4BA0-40E5-9E0E-0749A36F45FF}">
  <dimension ref="A1:AV165"/>
  <sheetViews>
    <sheetView tabSelected="1" zoomScale="90" zoomScaleNormal="90" workbookViewId="0">
      <selection activeCell="B3" sqref="B3"/>
    </sheetView>
  </sheetViews>
  <sheetFormatPr defaultColWidth="9.140625" defaultRowHeight="15.75" x14ac:dyDescent="0.25"/>
  <cols>
    <col min="1" max="1" width="3.7109375" style="3" customWidth="1"/>
    <col min="2" max="2" width="44.140625" style="3" customWidth="1"/>
    <col min="3" max="4" width="25.7109375" style="4" customWidth="1"/>
    <col min="5" max="5" width="18.7109375" style="3" customWidth="1"/>
    <col min="6" max="6" width="1.7109375" style="7" customWidth="1"/>
    <col min="7" max="7" width="3.7109375" style="15" customWidth="1"/>
    <col min="8" max="8" width="48" style="15" customWidth="1"/>
    <col min="9" max="10" width="21" style="15" customWidth="1"/>
    <col min="11" max="13" width="3.28515625" style="15" customWidth="1"/>
    <col min="14" max="14" width="1.7109375" style="14" customWidth="1"/>
    <col min="15" max="15" width="3.7109375" style="15" customWidth="1"/>
    <col min="16" max="16" width="42.140625" style="15" customWidth="1"/>
    <col min="17" max="18" width="22.28515625" style="15" customWidth="1"/>
    <col min="19" max="19" width="25.7109375" style="15" customWidth="1"/>
    <col min="20" max="21" width="2.85546875" style="15" customWidth="1"/>
    <col min="22" max="22" width="1.7109375" style="14" customWidth="1"/>
    <col min="23" max="16384" width="9.140625" style="1"/>
  </cols>
  <sheetData>
    <row r="1" spans="1:48" x14ac:dyDescent="0.25">
      <c r="A1" s="2" t="s">
        <v>39</v>
      </c>
      <c r="G1" s="2" t="s">
        <v>39</v>
      </c>
      <c r="H1" s="12"/>
      <c r="I1" s="12"/>
      <c r="J1" s="12"/>
      <c r="K1" s="12"/>
      <c r="L1" s="12"/>
      <c r="M1" s="12"/>
      <c r="O1" s="2" t="s">
        <v>39</v>
      </c>
      <c r="P1" s="12"/>
      <c r="Q1" s="12"/>
      <c r="R1" s="12"/>
      <c r="S1" s="12"/>
      <c r="T1" s="12"/>
      <c r="U1" s="12"/>
    </row>
    <row r="2" spans="1:48" x14ac:dyDescent="0.25">
      <c r="A2" s="2" t="s">
        <v>40</v>
      </c>
      <c r="G2" s="2" t="s">
        <v>40</v>
      </c>
      <c r="H2" s="12"/>
      <c r="I2" s="12"/>
      <c r="J2" s="12"/>
      <c r="K2" s="12"/>
      <c r="L2" s="12"/>
      <c r="M2" s="12"/>
      <c r="O2" s="2" t="s">
        <v>40</v>
      </c>
      <c r="P2" s="12"/>
      <c r="Q2" s="12"/>
      <c r="R2" s="12"/>
      <c r="S2" s="12"/>
      <c r="T2" s="12"/>
      <c r="U2" s="12"/>
    </row>
    <row r="3" spans="1:48" x14ac:dyDescent="0.25">
      <c r="A3" s="2" t="s">
        <v>9</v>
      </c>
      <c r="G3" s="2" t="s">
        <v>9</v>
      </c>
      <c r="H3" s="12"/>
      <c r="I3" s="12"/>
      <c r="J3" s="12"/>
      <c r="K3" s="12"/>
      <c r="L3" s="12"/>
      <c r="M3" s="12"/>
      <c r="O3" s="2" t="s">
        <v>9</v>
      </c>
      <c r="P3" s="12"/>
      <c r="Q3" s="12"/>
      <c r="R3" s="12"/>
      <c r="S3" s="12"/>
      <c r="T3" s="12"/>
      <c r="U3" s="12"/>
    </row>
    <row r="4" spans="1:48" x14ac:dyDescent="0.25">
      <c r="G4" s="12"/>
      <c r="H4" s="12"/>
      <c r="I4" s="12"/>
      <c r="J4" s="12"/>
      <c r="K4" s="12"/>
      <c r="L4" s="12"/>
      <c r="M4" s="12"/>
      <c r="O4" s="12"/>
      <c r="P4" s="12"/>
      <c r="Q4" s="12"/>
      <c r="R4" s="12"/>
      <c r="S4" s="12"/>
      <c r="T4" s="12"/>
      <c r="U4" s="12"/>
    </row>
    <row r="5" spans="1:48" x14ac:dyDescent="0.25">
      <c r="A5" s="5" t="s">
        <v>0</v>
      </c>
      <c r="G5" s="13" t="s">
        <v>2</v>
      </c>
      <c r="H5" s="12"/>
      <c r="I5" s="12"/>
      <c r="J5" s="12"/>
      <c r="K5" s="12"/>
      <c r="L5" s="12"/>
      <c r="M5" s="12"/>
      <c r="O5" s="13" t="s">
        <v>1</v>
      </c>
      <c r="P5" s="12"/>
      <c r="Q5" s="12"/>
      <c r="R5" s="12"/>
      <c r="S5" s="12"/>
      <c r="T5" s="12"/>
      <c r="U5" s="12"/>
    </row>
    <row r="6" spans="1:48" x14ac:dyDescent="0.25">
      <c r="G6" s="12"/>
      <c r="H6" s="12"/>
      <c r="I6" s="12"/>
      <c r="J6" s="12"/>
      <c r="K6" s="12"/>
      <c r="L6" s="12"/>
      <c r="M6" s="12"/>
      <c r="O6" s="12"/>
      <c r="P6" s="12"/>
      <c r="Q6" s="12"/>
      <c r="R6" s="12"/>
      <c r="S6" s="12"/>
      <c r="T6" s="12"/>
      <c r="U6" s="12"/>
    </row>
    <row r="7" spans="1:48" x14ac:dyDescent="0.25">
      <c r="B7" s="3" t="s">
        <v>12</v>
      </c>
      <c r="G7" s="12" t="s">
        <v>3</v>
      </c>
      <c r="H7" s="12" t="s">
        <v>11</v>
      </c>
      <c r="I7" s="12"/>
      <c r="J7" s="12"/>
      <c r="K7" s="12"/>
      <c r="L7" s="12"/>
      <c r="M7" s="12"/>
      <c r="O7" s="12" t="s">
        <v>5</v>
      </c>
      <c r="P7" s="12" t="s">
        <v>10</v>
      </c>
      <c r="Q7" s="12"/>
      <c r="R7" s="12"/>
      <c r="S7" s="12"/>
      <c r="T7" s="12"/>
      <c r="U7" s="12"/>
    </row>
    <row r="8" spans="1:48" x14ac:dyDescent="0.25">
      <c r="B8" s="3" t="s">
        <v>13</v>
      </c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</row>
    <row r="9" spans="1:48" x14ac:dyDescent="0.25">
      <c r="G9" s="12"/>
      <c r="H9" s="12" t="s">
        <v>4</v>
      </c>
      <c r="I9" s="12"/>
      <c r="J9" s="12"/>
      <c r="K9" s="12"/>
      <c r="L9" s="12"/>
      <c r="M9" s="12"/>
      <c r="O9" s="12"/>
      <c r="P9" s="12" t="s">
        <v>4</v>
      </c>
      <c r="Q9" s="12"/>
      <c r="R9" s="12"/>
      <c r="S9" s="12"/>
      <c r="T9" s="12"/>
      <c r="U9" s="12"/>
    </row>
    <row r="10" spans="1:48" x14ac:dyDescent="0.25">
      <c r="B10" s="3" t="s">
        <v>14</v>
      </c>
      <c r="G10" s="12"/>
      <c r="H10" s="12"/>
      <c r="I10" s="12"/>
      <c r="J10" s="12"/>
      <c r="K10" s="12"/>
      <c r="L10" s="12"/>
      <c r="M10" s="12"/>
      <c r="O10" s="12"/>
      <c r="P10" s="12"/>
      <c r="Q10" s="12"/>
      <c r="R10" s="12"/>
      <c r="S10" s="12"/>
      <c r="T10" s="12"/>
      <c r="U10" s="12"/>
    </row>
    <row r="11" spans="1:48" ht="16.5" thickBot="1" x14ac:dyDescent="0.3">
      <c r="G11" s="25"/>
      <c r="H11" s="25"/>
      <c r="I11" s="25"/>
      <c r="J11" s="28"/>
      <c r="K11" s="28"/>
      <c r="L11" s="25"/>
      <c r="M11" s="25"/>
      <c r="N11" s="26"/>
      <c r="O11" s="25"/>
      <c r="P11" s="42"/>
      <c r="Q11" s="42"/>
      <c r="R11" s="50" t="s">
        <v>57</v>
      </c>
      <c r="S11" s="50" t="s">
        <v>58</v>
      </c>
      <c r="T11" s="25"/>
      <c r="U11" s="25"/>
      <c r="V11" s="26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6.5" thickBot="1" x14ac:dyDescent="0.3">
      <c r="B12" s="6"/>
      <c r="C12" s="23" t="s">
        <v>15</v>
      </c>
      <c r="D12" s="23" t="s">
        <v>16</v>
      </c>
      <c r="G12" s="25"/>
      <c r="H12" s="31" t="s">
        <v>41</v>
      </c>
      <c r="I12" s="32">
        <v>45291</v>
      </c>
      <c r="J12" s="33">
        <v>45657</v>
      </c>
      <c r="K12" s="28"/>
      <c r="L12" s="25"/>
      <c r="M12" s="25"/>
      <c r="N12" s="26"/>
      <c r="O12" s="25"/>
      <c r="P12" s="31" t="s">
        <v>41</v>
      </c>
      <c r="Q12" s="32">
        <v>45657</v>
      </c>
      <c r="R12" s="65">
        <v>45747</v>
      </c>
      <c r="S12" s="33">
        <v>45747</v>
      </c>
      <c r="T12" s="25"/>
      <c r="U12" s="25"/>
      <c r="V12" s="26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x14ac:dyDescent="0.25">
      <c r="B13" s="16" t="s">
        <v>17</v>
      </c>
      <c r="C13" s="17">
        <v>225780000</v>
      </c>
      <c r="D13" s="17">
        <v>245970000</v>
      </c>
      <c r="G13" s="25"/>
      <c r="H13" s="34" t="s">
        <v>42</v>
      </c>
      <c r="I13" s="35"/>
      <c r="J13" s="36">
        <f>I19</f>
        <v>250650000</v>
      </c>
      <c r="K13" s="28"/>
      <c r="L13" s="25"/>
      <c r="M13" s="25"/>
      <c r="N13" s="26"/>
      <c r="O13" s="25"/>
      <c r="P13" s="34" t="s">
        <v>42</v>
      </c>
      <c r="Q13" s="36"/>
      <c r="R13" s="51">
        <f>Q20</f>
        <v>270450000</v>
      </c>
      <c r="S13" s="42"/>
      <c r="T13" s="25"/>
      <c r="U13" s="25"/>
      <c r="V13" s="26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x14ac:dyDescent="0.25">
      <c r="B14" s="16" t="s">
        <v>8</v>
      </c>
      <c r="C14" s="17">
        <v>250650000</v>
      </c>
      <c r="D14" s="17">
        <v>270450000</v>
      </c>
      <c r="G14" s="25"/>
      <c r="H14" s="34" t="s">
        <v>22</v>
      </c>
      <c r="I14" s="35"/>
      <c r="J14" s="36">
        <f>C24</f>
        <v>19870000</v>
      </c>
      <c r="K14" s="25"/>
      <c r="L14" s="25"/>
      <c r="M14" s="25"/>
      <c r="N14" s="26"/>
      <c r="O14" s="25"/>
      <c r="P14" s="34" t="s">
        <v>22</v>
      </c>
      <c r="Q14" s="36"/>
      <c r="R14" s="51">
        <f>D24/4</f>
        <v>5120000</v>
      </c>
      <c r="S14" s="42"/>
      <c r="T14" s="25"/>
      <c r="U14" s="25"/>
      <c r="V14" s="26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x14ac:dyDescent="0.25">
      <c r="B15" s="16" t="s">
        <v>18</v>
      </c>
      <c r="C15" s="17">
        <v>-40150000</v>
      </c>
      <c r="D15" s="17"/>
      <c r="G15" s="25"/>
      <c r="H15" s="34" t="s">
        <v>43</v>
      </c>
      <c r="I15" s="35"/>
      <c r="J15" s="36">
        <f>-C25</f>
        <v>-9251000</v>
      </c>
      <c r="K15" s="27"/>
      <c r="L15" s="25"/>
      <c r="M15" s="25"/>
      <c r="N15" s="26"/>
      <c r="O15" s="25"/>
      <c r="P15" s="34" t="s">
        <v>43</v>
      </c>
      <c r="Q15" s="36"/>
      <c r="R15" s="36">
        <f>-(D25/4)</f>
        <v>-2156000</v>
      </c>
      <c r="S15" s="42"/>
      <c r="T15" s="25"/>
      <c r="U15" s="25"/>
      <c r="V15" s="26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 x14ac:dyDescent="0.25">
      <c r="B16" s="16" t="s">
        <v>19</v>
      </c>
      <c r="C16" s="17"/>
      <c r="D16" s="18">
        <v>0.48199999999999998</v>
      </c>
      <c r="G16" s="25"/>
      <c r="H16" s="34" t="s">
        <v>44</v>
      </c>
      <c r="I16" s="35"/>
      <c r="J16" s="36">
        <f>C17*(J13+J14+J15/2)</f>
        <v>11965252.5</v>
      </c>
      <c r="K16" s="25"/>
      <c r="L16" s="25"/>
      <c r="M16" s="25"/>
      <c r="N16" s="26"/>
      <c r="O16" s="25"/>
      <c r="P16" s="34" t="s">
        <v>44</v>
      </c>
      <c r="Q16" s="36"/>
      <c r="R16" s="36">
        <f>D17*1/4*(R13+R14+R15/2)</f>
        <v>3088035</v>
      </c>
      <c r="S16" s="42"/>
      <c r="T16" s="25"/>
      <c r="U16" s="25"/>
      <c r="V16" s="26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1:48" x14ac:dyDescent="0.25">
      <c r="B17" s="19" t="s">
        <v>6</v>
      </c>
      <c r="C17" s="20">
        <v>4.4999999999999998E-2</v>
      </c>
      <c r="D17" s="20">
        <v>4.4999999999999998E-2</v>
      </c>
      <c r="G17" s="25"/>
      <c r="H17" s="34" t="s">
        <v>45</v>
      </c>
      <c r="I17" s="37"/>
      <c r="J17" s="36">
        <f>J19-SUM(J13:J16)-J18</f>
        <v>-2784252.5</v>
      </c>
      <c r="K17" s="27"/>
      <c r="L17" s="25"/>
      <c r="M17" s="25"/>
      <c r="N17" s="26"/>
      <c r="O17" s="25"/>
      <c r="P17" s="34" t="s">
        <v>45</v>
      </c>
      <c r="Q17" s="36"/>
      <c r="R17" s="52">
        <f>R20-SUM(R13:R16,R18:R19)</f>
        <v>0</v>
      </c>
      <c r="S17" s="42"/>
      <c r="T17" s="25"/>
      <c r="U17" s="25"/>
      <c r="V17" s="26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1:48" ht="18" x14ac:dyDescent="0.4">
      <c r="B18" s="16" t="s">
        <v>20</v>
      </c>
      <c r="C18" s="21">
        <v>0.06</v>
      </c>
      <c r="D18" s="21">
        <v>0.06</v>
      </c>
      <c r="G18" s="25"/>
      <c r="H18" s="34" t="s">
        <v>46</v>
      </c>
      <c r="I18" s="38">
        <v>0</v>
      </c>
      <c r="J18" s="39">
        <v>0</v>
      </c>
      <c r="K18" s="27"/>
      <c r="L18" s="25"/>
      <c r="M18" s="25"/>
      <c r="N18" s="26"/>
      <c r="O18" s="25"/>
      <c r="P18" s="34" t="s">
        <v>46</v>
      </c>
      <c r="Q18" s="39"/>
      <c r="R18" s="36">
        <f>C38-Q48</f>
        <v>12494712.375</v>
      </c>
      <c r="S18" s="42"/>
      <c r="T18" s="25"/>
      <c r="U18" s="25"/>
      <c r="V18" s="26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1:48" ht="18" x14ac:dyDescent="0.4">
      <c r="B19" s="16" t="s">
        <v>7</v>
      </c>
      <c r="C19" s="22">
        <v>12.5</v>
      </c>
      <c r="D19" s="22">
        <v>13.1</v>
      </c>
      <c r="G19" s="25"/>
      <c r="H19" s="34" t="s">
        <v>47</v>
      </c>
      <c r="I19" s="40">
        <f>C14</f>
        <v>250650000</v>
      </c>
      <c r="J19" s="40">
        <f>D14</f>
        <v>270450000</v>
      </c>
      <c r="K19" s="27"/>
      <c r="L19" s="25"/>
      <c r="M19" s="25"/>
      <c r="N19" s="26"/>
      <c r="O19" s="25"/>
      <c r="P19" s="34" t="s">
        <v>59</v>
      </c>
      <c r="Q19" s="39"/>
      <c r="R19" s="39">
        <v>0</v>
      </c>
      <c r="S19" s="39">
        <f>-C38</f>
        <v>-142150000</v>
      </c>
      <c r="T19" s="25"/>
      <c r="U19" s="25"/>
      <c r="V19" s="26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1:48" ht="40.5" customHeight="1" thickBot="1" x14ac:dyDescent="0.45">
      <c r="B20" s="6" t="s">
        <v>25</v>
      </c>
      <c r="C20" s="73" t="s">
        <v>26</v>
      </c>
      <c r="D20" s="74"/>
      <c r="G20" s="25"/>
      <c r="H20" s="34"/>
      <c r="I20" s="40"/>
      <c r="J20" s="40"/>
      <c r="K20" s="25"/>
      <c r="L20" s="25"/>
      <c r="M20" s="25"/>
      <c r="N20" s="26"/>
      <c r="O20" s="25"/>
      <c r="P20" s="70" t="s">
        <v>47</v>
      </c>
      <c r="Q20" s="71">
        <v>270450000</v>
      </c>
      <c r="R20" s="72">
        <f>Q60</f>
        <v>288996747.375</v>
      </c>
      <c r="S20" s="72">
        <f>R20+S19</f>
        <v>146846747.375</v>
      </c>
      <c r="T20" s="25"/>
      <c r="U20" s="25"/>
      <c r="V20" s="26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1:48" ht="22.5" customHeight="1" thickBot="1" x14ac:dyDescent="0.3">
      <c r="G21" s="25"/>
      <c r="H21" s="31" t="s">
        <v>48</v>
      </c>
      <c r="I21" s="32">
        <v>45291</v>
      </c>
      <c r="J21" s="33">
        <v>45657</v>
      </c>
      <c r="K21" s="25"/>
      <c r="L21" s="25"/>
      <c r="M21" s="25"/>
      <c r="N21" s="26"/>
      <c r="O21" s="25"/>
      <c r="P21" s="31" t="s">
        <v>48</v>
      </c>
      <c r="Q21" s="32">
        <f>Q12</f>
        <v>45657</v>
      </c>
      <c r="R21" s="32">
        <f>R12</f>
        <v>45747</v>
      </c>
      <c r="S21" s="53">
        <f>S12</f>
        <v>45747</v>
      </c>
      <c r="T21" s="25"/>
      <c r="U21" s="25"/>
      <c r="V21" s="26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pans="1:48" x14ac:dyDescent="0.25">
      <c r="G22" s="25"/>
      <c r="H22" s="34" t="s">
        <v>49</v>
      </c>
      <c r="I22" s="35"/>
      <c r="J22" s="35">
        <f>I28</f>
        <v>225780000</v>
      </c>
      <c r="K22" s="25"/>
      <c r="L22" s="25"/>
      <c r="M22" s="25"/>
      <c r="N22" s="26"/>
      <c r="O22" s="25"/>
      <c r="P22" s="34" t="s">
        <v>49</v>
      </c>
      <c r="Q22" s="35"/>
      <c r="R22" s="51">
        <f>Q28</f>
        <v>245970000</v>
      </c>
      <c r="S22" s="42"/>
      <c r="T22" s="25"/>
      <c r="U22" s="25"/>
      <c r="V22" s="26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1:48" x14ac:dyDescent="0.25">
      <c r="B23" s="6"/>
      <c r="C23" s="24">
        <v>2024</v>
      </c>
      <c r="D23" s="24">
        <v>2025</v>
      </c>
      <c r="G23" s="25"/>
      <c r="H23" s="34" t="s">
        <v>32</v>
      </c>
      <c r="I23" s="35"/>
      <c r="J23" s="35">
        <f>C26</f>
        <v>21550000</v>
      </c>
      <c r="K23" s="25"/>
      <c r="L23" s="25"/>
      <c r="M23" s="25"/>
      <c r="N23" s="26"/>
      <c r="O23" s="25"/>
      <c r="P23" s="34" t="s">
        <v>32</v>
      </c>
      <c r="Q23" s="35"/>
      <c r="R23" s="51">
        <f>C37</f>
        <v>5952000</v>
      </c>
      <c r="S23" s="42"/>
      <c r="T23" s="25"/>
      <c r="U23" s="25"/>
      <c r="V23" s="26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1:48" x14ac:dyDescent="0.25">
      <c r="B24" s="6" t="s">
        <v>22</v>
      </c>
      <c r="C24" s="17">
        <v>19870000</v>
      </c>
      <c r="D24" s="17">
        <v>20480000</v>
      </c>
      <c r="G24" s="25"/>
      <c r="H24" s="34" t="s">
        <v>43</v>
      </c>
      <c r="I24" s="35"/>
      <c r="J24" s="36">
        <f>-C25</f>
        <v>-9251000</v>
      </c>
      <c r="K24" s="28"/>
      <c r="L24" s="25"/>
      <c r="M24" s="25"/>
      <c r="N24" s="26"/>
      <c r="O24" s="25"/>
      <c r="P24" s="34" t="s">
        <v>43</v>
      </c>
      <c r="Q24" s="36"/>
      <c r="R24" s="36">
        <f>-(C36)</f>
        <v>-2156000</v>
      </c>
      <c r="S24" s="42"/>
      <c r="T24" s="25"/>
      <c r="U24" s="25"/>
      <c r="V24" s="26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1:48" x14ac:dyDescent="0.25">
      <c r="B25" s="6" t="s">
        <v>23</v>
      </c>
      <c r="C25" s="17">
        <v>9251000</v>
      </c>
      <c r="D25" s="17">
        <v>8624000</v>
      </c>
      <c r="G25" s="25"/>
      <c r="H25" s="34" t="s">
        <v>20</v>
      </c>
      <c r="I25" s="35"/>
      <c r="J25" s="36">
        <f>C18*(J22+J23/2+J24/2)</f>
        <v>13915770</v>
      </c>
      <c r="K25" s="25"/>
      <c r="L25" s="25"/>
      <c r="M25" s="25"/>
      <c r="N25" s="26"/>
      <c r="O25" s="25"/>
      <c r="P25" s="34" t="s">
        <v>20</v>
      </c>
      <c r="Q25" s="36"/>
      <c r="R25" s="36">
        <f>-Q38/4</f>
        <v>3786495</v>
      </c>
      <c r="S25" s="69"/>
      <c r="T25" s="25"/>
      <c r="U25" s="25"/>
      <c r="V25" s="26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1:48" ht="18" x14ac:dyDescent="0.4">
      <c r="B26" s="6" t="s">
        <v>24</v>
      </c>
      <c r="C26" s="17">
        <v>21550000</v>
      </c>
      <c r="D26" s="17">
        <v>21550000</v>
      </c>
      <c r="G26" s="25"/>
      <c r="H26" s="34" t="s">
        <v>50</v>
      </c>
      <c r="I26" s="38"/>
      <c r="J26" s="36">
        <f>J28-SUM(J22:J25)</f>
        <v>-6024770</v>
      </c>
      <c r="K26" s="27"/>
      <c r="L26" s="25"/>
      <c r="M26" s="25"/>
      <c r="N26" s="26"/>
      <c r="O26" s="25"/>
      <c r="P26" s="34" t="s">
        <v>50</v>
      </c>
      <c r="Q26" s="36"/>
      <c r="R26" s="36">
        <f>C35-SUM(R22:R25)</f>
        <v>-955495</v>
      </c>
      <c r="S26" s="42"/>
      <c r="T26" s="25"/>
      <c r="U26" s="25"/>
      <c r="V26" s="26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pans="1:48" ht="18" x14ac:dyDescent="0.4">
      <c r="G27" s="25"/>
      <c r="H27" s="34" t="s">
        <v>33</v>
      </c>
      <c r="I27" s="41">
        <v>0</v>
      </c>
      <c r="J27" s="41">
        <v>0</v>
      </c>
      <c r="K27" s="27"/>
      <c r="L27" s="25"/>
      <c r="M27" s="25"/>
      <c r="N27" s="26"/>
      <c r="O27" s="25"/>
      <c r="P27" s="34" t="s">
        <v>33</v>
      </c>
      <c r="Q27" s="41">
        <v>0</v>
      </c>
      <c r="R27" s="54">
        <v>0</v>
      </c>
      <c r="S27" s="66">
        <f>S19</f>
        <v>-142150000</v>
      </c>
      <c r="T27" s="25"/>
      <c r="U27" s="25"/>
      <c r="V27" s="26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1:48" ht="18" x14ac:dyDescent="0.4">
      <c r="G28" s="25"/>
      <c r="H28" s="34" t="s">
        <v>51</v>
      </c>
      <c r="I28" s="40">
        <f>C13</f>
        <v>225780000</v>
      </c>
      <c r="J28" s="40">
        <f>D13</f>
        <v>245970000</v>
      </c>
      <c r="K28" s="27"/>
      <c r="L28" s="25"/>
      <c r="M28" s="25"/>
      <c r="N28" s="26"/>
      <c r="O28" s="25"/>
      <c r="P28" s="34" t="s">
        <v>51</v>
      </c>
      <c r="Q28" s="40">
        <v>245970000</v>
      </c>
      <c r="R28" s="55">
        <f>C35</f>
        <v>252597000</v>
      </c>
      <c r="S28" s="55">
        <f>R28+S27</f>
        <v>110447000</v>
      </c>
      <c r="T28" s="25"/>
      <c r="U28" s="25"/>
      <c r="V28" s="26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pans="1:48" x14ac:dyDescent="0.25">
      <c r="A29" s="11" t="s">
        <v>21</v>
      </c>
      <c r="G29" s="25"/>
      <c r="H29" s="42"/>
      <c r="I29" s="42"/>
      <c r="J29" s="43"/>
      <c r="K29" s="27"/>
      <c r="L29" s="25"/>
      <c r="M29" s="25"/>
      <c r="N29" s="26"/>
      <c r="O29" s="25"/>
      <c r="P29" s="42"/>
      <c r="Q29" s="43"/>
      <c r="R29" s="42"/>
      <c r="S29" s="42"/>
      <c r="T29" s="25"/>
      <c r="U29" s="25"/>
      <c r="V29" s="26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pans="1:48" x14ac:dyDescent="0.25">
      <c r="B30" s="10" t="s">
        <v>27</v>
      </c>
      <c r="G30" s="25"/>
      <c r="H30" s="34" t="s">
        <v>52</v>
      </c>
      <c r="I30" s="36">
        <f>I28-I19</f>
        <v>-24870000</v>
      </c>
      <c r="J30" s="36">
        <f>J28-J19</f>
        <v>-24480000</v>
      </c>
      <c r="K30" s="25"/>
      <c r="L30" s="25"/>
      <c r="M30" s="25"/>
      <c r="N30" s="26"/>
      <c r="O30" s="25"/>
      <c r="P30" s="34" t="s">
        <v>52</v>
      </c>
      <c r="Q30" s="36">
        <v>-24480000</v>
      </c>
      <c r="R30" s="36">
        <f>R28-R20</f>
        <v>-36399747.375</v>
      </c>
      <c r="S30" s="36">
        <f>S28-S20</f>
        <v>-36399747.375</v>
      </c>
      <c r="T30" s="25"/>
      <c r="U30" s="25"/>
      <c r="V30" s="2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pans="1:48" x14ac:dyDescent="0.25">
      <c r="A31" s="11"/>
      <c r="B31" s="10" t="s">
        <v>28</v>
      </c>
      <c r="C31" s="9"/>
      <c r="D31" s="9"/>
      <c r="G31" s="25"/>
      <c r="H31" s="42"/>
      <c r="I31" s="36"/>
      <c r="J31" s="36"/>
      <c r="K31" s="25"/>
      <c r="L31" s="25"/>
      <c r="M31" s="25"/>
      <c r="N31" s="26"/>
      <c r="O31" s="25"/>
      <c r="P31" s="42"/>
      <c r="Q31" s="36"/>
      <c r="R31" s="42"/>
      <c r="S31" s="42"/>
      <c r="T31" s="25"/>
      <c r="U31" s="25"/>
      <c r="V31" s="26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pans="1:48" x14ac:dyDescent="0.25">
      <c r="B32" s="10"/>
      <c r="C32" s="9"/>
      <c r="D32" s="9"/>
      <c r="G32" s="25"/>
      <c r="H32" s="34" t="s">
        <v>18</v>
      </c>
      <c r="I32" s="44">
        <f>C15</f>
        <v>-40150000</v>
      </c>
      <c r="J32" s="43">
        <f>I32-J33+J17-J26</f>
        <v>-35702682.5</v>
      </c>
      <c r="K32" s="25"/>
      <c r="L32" s="25"/>
      <c r="M32" s="25"/>
      <c r="N32" s="26"/>
      <c r="O32" s="25"/>
      <c r="P32" s="34" t="s">
        <v>18</v>
      </c>
      <c r="Q32" s="43">
        <f>J32</f>
        <v>-35702682.5</v>
      </c>
      <c r="R32" s="56">
        <f>Q67-R30</f>
        <v>-22223669.676526718</v>
      </c>
      <c r="S32" s="44">
        <f>R32-Q62</f>
        <v>-11292423.310563106</v>
      </c>
      <c r="T32" s="25"/>
      <c r="U32" s="25"/>
      <c r="V32" s="26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2:48" x14ac:dyDescent="0.25">
      <c r="B33" s="3" t="s">
        <v>29</v>
      </c>
      <c r="D33" s="9"/>
      <c r="G33" s="25"/>
      <c r="H33" s="34" t="s">
        <v>53</v>
      </c>
      <c r="I33" s="42"/>
      <c r="J33" s="43">
        <f>J39</f>
        <v>-1206800</v>
      </c>
      <c r="K33" s="25"/>
      <c r="L33" s="25"/>
      <c r="M33" s="25"/>
      <c r="N33" s="26"/>
      <c r="O33" s="25"/>
      <c r="P33" s="34"/>
      <c r="Q33" s="43"/>
      <c r="R33" s="56"/>
      <c r="S33" s="44"/>
      <c r="T33" s="25"/>
      <c r="U33" s="25"/>
      <c r="V33" s="26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2:48" ht="16.5" thickBot="1" x14ac:dyDescent="0.3">
      <c r="G34" s="25"/>
      <c r="H34" s="42"/>
      <c r="I34" s="42"/>
      <c r="J34" s="43"/>
      <c r="K34" s="27"/>
      <c r="L34" s="25"/>
      <c r="M34" s="25"/>
      <c r="N34" s="26"/>
      <c r="O34" s="25"/>
      <c r="P34" s="42"/>
      <c r="Q34" s="43"/>
      <c r="R34" s="44"/>
      <c r="S34" s="44"/>
      <c r="T34" s="25"/>
      <c r="U34" s="25"/>
      <c r="V34" s="26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2:48" ht="30.75" thickBot="1" x14ac:dyDescent="0.3">
      <c r="B35" s="6" t="s">
        <v>30</v>
      </c>
      <c r="C35" s="17">
        <v>252597000</v>
      </c>
      <c r="G35" s="25"/>
      <c r="H35" s="31" t="s">
        <v>54</v>
      </c>
      <c r="I35" s="45">
        <v>2023</v>
      </c>
      <c r="J35" s="46">
        <v>2024</v>
      </c>
      <c r="K35" s="27"/>
      <c r="L35" s="25"/>
      <c r="M35" s="25"/>
      <c r="N35" s="26"/>
      <c r="O35" s="25"/>
      <c r="P35" s="31" t="s">
        <v>54</v>
      </c>
      <c r="Q35" s="45" t="s">
        <v>76</v>
      </c>
      <c r="R35" s="32" t="s">
        <v>77</v>
      </c>
      <c r="S35" s="53" t="s">
        <v>78</v>
      </c>
      <c r="T35" s="25"/>
      <c r="U35" s="25"/>
      <c r="V35" s="26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2:48" x14ac:dyDescent="0.25">
      <c r="B36" s="6" t="s">
        <v>31</v>
      </c>
      <c r="C36" s="17">
        <v>2156000</v>
      </c>
      <c r="D36" s="8"/>
      <c r="G36" s="25"/>
      <c r="H36" s="34" t="s">
        <v>22</v>
      </c>
      <c r="I36" s="42"/>
      <c r="J36" s="43">
        <f>C24</f>
        <v>19870000</v>
      </c>
      <c r="K36" s="27"/>
      <c r="L36" s="25"/>
      <c r="M36" s="25"/>
      <c r="N36" s="26"/>
      <c r="O36" s="25"/>
      <c r="P36" s="34" t="s">
        <v>22</v>
      </c>
      <c r="Q36" s="56">
        <f>D24</f>
        <v>20480000</v>
      </c>
      <c r="R36" s="56">
        <f>Q36</f>
        <v>20480000</v>
      </c>
      <c r="S36" s="44">
        <f>Q36/4+R36*3/4</f>
        <v>20480000</v>
      </c>
      <c r="T36" s="25"/>
      <c r="U36" s="25"/>
      <c r="V36" s="26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2:48" x14ac:dyDescent="0.25">
      <c r="B37" s="6" t="s">
        <v>32</v>
      </c>
      <c r="C37" s="17">
        <v>5952000</v>
      </c>
      <c r="D37" s="8"/>
      <c r="G37" s="25"/>
      <c r="H37" s="34" t="s">
        <v>44</v>
      </c>
      <c r="I37" s="42"/>
      <c r="J37" s="43">
        <f>J16</f>
        <v>11965252.5</v>
      </c>
      <c r="K37" s="27"/>
      <c r="L37" s="25"/>
      <c r="M37" s="25"/>
      <c r="N37" s="26"/>
      <c r="O37" s="25"/>
      <c r="P37" s="34" t="s">
        <v>44</v>
      </c>
      <c r="Q37" s="56">
        <f>D17*(Q20+D24-D25/2)</f>
        <v>12897810</v>
      </c>
      <c r="R37" s="56">
        <f>D17*(S20+R36-0/2)</f>
        <v>7529703.631875</v>
      </c>
      <c r="S37" s="44">
        <f t="shared" ref="S37:S39" si="0">Q37/4+R37*3/4</f>
        <v>8871730.2239062488</v>
      </c>
      <c r="T37" s="25"/>
      <c r="U37" s="25"/>
      <c r="V37" s="26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2:48" x14ac:dyDescent="0.25">
      <c r="B38" s="6" t="s">
        <v>33</v>
      </c>
      <c r="C38" s="17">
        <v>142150000</v>
      </c>
      <c r="G38" s="25"/>
      <c r="H38" s="34" t="s">
        <v>20</v>
      </c>
      <c r="I38" s="42"/>
      <c r="J38" s="43">
        <f>-J25</f>
        <v>-13915770</v>
      </c>
      <c r="K38" s="25"/>
      <c r="L38" s="25"/>
      <c r="M38" s="25"/>
      <c r="N38" s="26"/>
      <c r="O38" s="25"/>
      <c r="P38" s="34" t="s">
        <v>20</v>
      </c>
      <c r="Q38" s="56">
        <f>-D18*(Q28+D26/2-D25/2)</f>
        <v>-15145980</v>
      </c>
      <c r="R38" s="56">
        <f>-D18*(S28+0/2-0/2)</f>
        <v>-6626820</v>
      </c>
      <c r="S38" s="44">
        <f t="shared" si="0"/>
        <v>-8756610</v>
      </c>
      <c r="T38" s="25"/>
      <c r="U38" s="25"/>
      <c r="V38" s="26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2:48" x14ac:dyDescent="0.25">
      <c r="G39" s="25"/>
      <c r="H39" s="34" t="s">
        <v>53</v>
      </c>
      <c r="I39" s="42"/>
      <c r="J39" s="43">
        <f>(ABS(C15)-0.1*(MAX(C13,C14)))/C19*SIGN(C15)</f>
        <v>-1206800</v>
      </c>
      <c r="K39" s="27"/>
      <c r="L39" s="25"/>
      <c r="M39" s="25"/>
      <c r="N39" s="26"/>
      <c r="O39" s="25"/>
      <c r="P39" s="34" t="s">
        <v>53</v>
      </c>
      <c r="Q39" s="56">
        <f>IF((ABS(Q32)&lt;0.1*(MAX(Q20,Q28))),0,((ABS(Q32))-0.1*MAX(Q20,Q28))/D19*SIGN(Q32))</f>
        <v>-660891.7938931298</v>
      </c>
      <c r="R39" s="63">
        <f>IF(ABS(S32)&lt;(MAX(S20,S28)*0.1),0,(ABS(S32)-(MAX(S20,S28)*0.1))/D19)*SIGN(S32)</f>
        <v>0</v>
      </c>
      <c r="S39" s="44">
        <f t="shared" si="0"/>
        <v>-165222.94847328245</v>
      </c>
      <c r="T39" s="25"/>
      <c r="U39" s="25"/>
      <c r="V39" s="26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2:48" ht="18" x14ac:dyDescent="0.4">
      <c r="B40" s="3" t="s">
        <v>38</v>
      </c>
      <c r="G40" s="25"/>
      <c r="H40" s="34" t="s">
        <v>55</v>
      </c>
      <c r="I40" s="47"/>
      <c r="J40" s="48">
        <v>0</v>
      </c>
      <c r="K40" s="27"/>
      <c r="L40" s="25"/>
      <c r="M40" s="25"/>
      <c r="N40" s="26"/>
      <c r="O40" s="25"/>
      <c r="P40" s="34" t="s">
        <v>55</v>
      </c>
      <c r="Q40" s="57">
        <v>0</v>
      </c>
      <c r="R40" s="66">
        <v>0</v>
      </c>
      <c r="S40" s="66">
        <f>Q62</f>
        <v>-10931246.365963612</v>
      </c>
      <c r="T40" s="25"/>
      <c r="U40" s="25"/>
      <c r="V40" s="26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ht="18" x14ac:dyDescent="0.4">
      <c r="B41" s="3" t="s">
        <v>34</v>
      </c>
      <c r="G41" s="25"/>
      <c r="H41" s="34" t="s">
        <v>56</v>
      </c>
      <c r="I41" s="42"/>
      <c r="J41" s="49">
        <f>SUM(J36:J40)</f>
        <v>16712682.5</v>
      </c>
      <c r="K41" s="25"/>
      <c r="L41" s="25"/>
      <c r="M41" s="25"/>
      <c r="N41" s="26"/>
      <c r="O41" s="25"/>
      <c r="P41" s="34" t="s">
        <v>56</v>
      </c>
      <c r="Q41" s="58">
        <f>SUM(Q36:Q40)</f>
        <v>17570938.206106871</v>
      </c>
      <c r="R41" s="58">
        <f>SUM(R36:R40)</f>
        <v>21382883.631875001</v>
      </c>
      <c r="S41" s="67">
        <f>SUM(S36:S40)</f>
        <v>9498650.9094693549</v>
      </c>
      <c r="T41" s="25"/>
      <c r="U41" s="25"/>
      <c r="V41" s="26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 x14ac:dyDescent="0.25">
      <c r="B42" s="3" t="s">
        <v>35</v>
      </c>
      <c r="G42" s="25"/>
      <c r="H42" s="42"/>
      <c r="I42" s="47"/>
      <c r="J42" s="43"/>
      <c r="K42" s="25"/>
      <c r="L42" s="25"/>
      <c r="M42" s="25"/>
      <c r="N42" s="26"/>
      <c r="O42" s="25"/>
      <c r="P42" s="42"/>
      <c r="Q42" s="43"/>
      <c r="R42" s="59"/>
      <c r="S42" s="42"/>
      <c r="T42" s="25"/>
      <c r="U42" s="25"/>
      <c r="V42" s="26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2:48" x14ac:dyDescent="0.25">
      <c r="B43" s="3" t="s">
        <v>36</v>
      </c>
      <c r="G43" s="25"/>
      <c r="H43" s="34" t="s">
        <v>82</v>
      </c>
      <c r="I43" s="47"/>
      <c r="J43" s="43"/>
      <c r="K43" s="25"/>
      <c r="L43" s="25"/>
      <c r="M43" s="25"/>
      <c r="N43" s="26"/>
      <c r="O43" s="25"/>
      <c r="P43" s="42"/>
      <c r="Q43" s="43"/>
      <c r="R43" s="68"/>
      <c r="S43" s="42"/>
      <c r="T43" s="25"/>
      <c r="U43" s="25"/>
      <c r="V43" s="26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2:48" x14ac:dyDescent="0.25">
      <c r="B44" s="3" t="s">
        <v>37</v>
      </c>
      <c r="G44" s="25"/>
      <c r="H44" s="25"/>
      <c r="I44" s="25"/>
      <c r="J44" s="25"/>
      <c r="K44" s="25"/>
      <c r="L44" s="25"/>
      <c r="M44" s="25"/>
      <c r="N44" s="26"/>
      <c r="O44" s="25"/>
      <c r="P44" s="60" t="s">
        <v>60</v>
      </c>
      <c r="Q44" s="42"/>
      <c r="R44" s="68"/>
      <c r="S44" s="42"/>
      <c r="T44" s="25"/>
      <c r="U44" s="25"/>
      <c r="V44" s="26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pans="2:48" x14ac:dyDescent="0.25">
      <c r="G45" s="25"/>
      <c r="H45" s="25"/>
      <c r="I45" s="25"/>
      <c r="J45" s="27"/>
      <c r="K45" s="27"/>
      <c r="L45" s="25"/>
      <c r="M45" s="25"/>
      <c r="N45" s="26"/>
      <c r="O45" s="25"/>
      <c r="P45" s="42" t="s">
        <v>61</v>
      </c>
      <c r="Q45" s="61">
        <f>D14*D16</f>
        <v>130356900</v>
      </c>
      <c r="R45" s="42"/>
      <c r="S45" s="42"/>
      <c r="T45" s="25"/>
      <c r="U45" s="25"/>
      <c r="V45" s="26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pans="2:48" x14ac:dyDescent="0.25">
      <c r="G46" s="25"/>
      <c r="H46" s="25"/>
      <c r="I46" s="25"/>
      <c r="J46" s="27"/>
      <c r="K46" s="27"/>
      <c r="L46" s="25"/>
      <c r="M46" s="25"/>
      <c r="N46" s="26"/>
      <c r="O46" s="25"/>
      <c r="P46" s="42" t="s">
        <v>43</v>
      </c>
      <c r="Q46" s="44">
        <f>-C36</f>
        <v>-2156000</v>
      </c>
      <c r="R46" s="42"/>
      <c r="S46" s="42"/>
      <c r="T46" s="25"/>
      <c r="U46" s="25"/>
      <c r="V46" s="26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2:48" ht="18" x14ac:dyDescent="0.4">
      <c r="G47" s="25"/>
      <c r="H47" s="30"/>
      <c r="I47" s="25"/>
      <c r="J47" s="25"/>
      <c r="K47" s="25"/>
      <c r="L47" s="25"/>
      <c r="M47" s="25"/>
      <c r="N47" s="26"/>
      <c r="O47" s="25"/>
      <c r="P47" s="42" t="s">
        <v>62</v>
      </c>
      <c r="Q47" s="62">
        <f>D17*1/4*(Q45+Q46/2)</f>
        <v>1454387.625</v>
      </c>
      <c r="R47" s="42"/>
      <c r="S47" s="42"/>
      <c r="T47" s="25"/>
      <c r="U47" s="25"/>
      <c r="V47" s="26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</row>
    <row r="48" spans="2:48" x14ac:dyDescent="0.25">
      <c r="G48" s="25"/>
      <c r="H48" s="25"/>
      <c r="I48" s="25"/>
      <c r="J48" s="25"/>
      <c r="K48" s="25"/>
      <c r="L48" s="25"/>
      <c r="M48" s="25"/>
      <c r="N48" s="26"/>
      <c r="O48" s="25"/>
      <c r="P48" s="42" t="s">
        <v>63</v>
      </c>
      <c r="Q48" s="61">
        <f>SUM(Q45:Q47)</f>
        <v>129655287.625</v>
      </c>
      <c r="R48" s="42"/>
      <c r="S48" s="42"/>
      <c r="T48" s="25"/>
      <c r="U48" s="25"/>
      <c r="V48" s="26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</row>
    <row r="49" spans="7:48" x14ac:dyDescent="0.25">
      <c r="G49" s="25"/>
      <c r="H49" s="25"/>
      <c r="I49" s="25"/>
      <c r="J49" s="25"/>
      <c r="K49" s="25"/>
      <c r="L49" s="25"/>
      <c r="M49" s="25"/>
      <c r="N49" s="26"/>
      <c r="O49" s="25"/>
      <c r="P49" s="42"/>
      <c r="Q49" s="42"/>
      <c r="R49" s="42"/>
      <c r="S49" s="42"/>
      <c r="T49" s="25"/>
      <c r="U49" s="25"/>
      <c r="V49" s="26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</row>
    <row r="50" spans="7:48" x14ac:dyDescent="0.25">
      <c r="G50" s="25"/>
      <c r="H50" s="30"/>
      <c r="I50" s="25"/>
      <c r="J50" s="25"/>
      <c r="K50" s="25"/>
      <c r="L50" s="25"/>
      <c r="M50" s="25"/>
      <c r="N50" s="26"/>
      <c r="O50" s="25"/>
      <c r="P50" s="60" t="s">
        <v>79</v>
      </c>
      <c r="Q50" s="61"/>
      <c r="R50" s="42"/>
      <c r="S50" s="42"/>
      <c r="T50" s="25"/>
      <c r="U50" s="25"/>
      <c r="V50" s="26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</row>
    <row r="51" spans="7:48" x14ac:dyDescent="0.25">
      <c r="G51" s="25"/>
      <c r="H51" s="25"/>
      <c r="I51" s="25"/>
      <c r="J51" s="25"/>
      <c r="K51" s="25"/>
      <c r="L51" s="25"/>
      <c r="M51" s="25"/>
      <c r="N51" s="26"/>
      <c r="O51" s="25"/>
      <c r="P51" s="42" t="s">
        <v>80</v>
      </c>
      <c r="Q51" s="44">
        <f>D14</f>
        <v>270450000</v>
      </c>
      <c r="R51" s="42"/>
      <c r="S51" s="42"/>
      <c r="T51" s="25"/>
      <c r="U51" s="25"/>
      <c r="V51" s="26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</row>
    <row r="52" spans="7:48" x14ac:dyDescent="0.25">
      <c r="G52" s="25"/>
      <c r="H52" s="25"/>
      <c r="I52" s="25"/>
      <c r="J52" s="25"/>
      <c r="K52" s="25"/>
      <c r="L52" s="25"/>
      <c r="M52" s="25"/>
      <c r="N52" s="26"/>
      <c r="O52" s="25"/>
      <c r="P52" s="42" t="s">
        <v>22</v>
      </c>
      <c r="Q52" s="44">
        <f>R14</f>
        <v>5120000</v>
      </c>
      <c r="R52" s="42"/>
      <c r="S52" s="42"/>
      <c r="T52" s="25"/>
      <c r="U52" s="25"/>
      <c r="V52" s="26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</row>
    <row r="53" spans="7:48" x14ac:dyDescent="0.25">
      <c r="G53" s="25"/>
      <c r="H53" s="25"/>
      <c r="I53" s="25"/>
      <c r="J53" s="25"/>
      <c r="K53" s="25"/>
      <c r="L53" s="25"/>
      <c r="M53" s="25"/>
      <c r="N53" s="26"/>
      <c r="O53" s="25"/>
      <c r="P53" s="42" t="s">
        <v>43</v>
      </c>
      <c r="Q53" s="44">
        <f>R15</f>
        <v>-2156000</v>
      </c>
      <c r="R53" s="42"/>
      <c r="S53" s="42"/>
      <c r="T53" s="25"/>
      <c r="U53" s="25"/>
      <c r="V53" s="26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</row>
    <row r="54" spans="7:48" ht="18" x14ac:dyDescent="0.4">
      <c r="G54" s="25"/>
      <c r="H54" s="25"/>
      <c r="I54" s="25"/>
      <c r="J54" s="25"/>
      <c r="K54" s="25"/>
      <c r="L54" s="25"/>
      <c r="M54" s="25"/>
      <c r="N54" s="26"/>
      <c r="O54" s="25"/>
      <c r="P54" s="42" t="s">
        <v>62</v>
      </c>
      <c r="Q54" s="66">
        <f>D17*1/4*(Q51+Q52+Q53/2)</f>
        <v>3088035</v>
      </c>
      <c r="R54" s="42"/>
      <c r="S54" s="42"/>
      <c r="T54" s="25"/>
      <c r="U54" s="25"/>
      <c r="V54" s="26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</row>
    <row r="55" spans="7:48" x14ac:dyDescent="0.25">
      <c r="G55" s="25"/>
      <c r="H55" s="25"/>
      <c r="I55" s="25"/>
      <c r="J55" s="25"/>
      <c r="K55" s="25"/>
      <c r="L55" s="25"/>
      <c r="M55" s="25"/>
      <c r="N55" s="26"/>
      <c r="O55" s="25"/>
      <c r="P55" s="42" t="s">
        <v>81</v>
      </c>
      <c r="Q55" s="61">
        <f>SUM(Q51:Q54)</f>
        <v>276502035</v>
      </c>
      <c r="R55" s="42"/>
      <c r="S55" s="42"/>
      <c r="T55" s="25"/>
      <c r="U55" s="25"/>
      <c r="V55" s="26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</row>
    <row r="56" spans="7:48" x14ac:dyDescent="0.25">
      <c r="G56" s="25"/>
      <c r="H56" s="25"/>
      <c r="I56" s="25"/>
      <c r="J56" s="25"/>
      <c r="K56" s="25"/>
      <c r="L56" s="25"/>
      <c r="M56" s="25"/>
      <c r="N56" s="26"/>
      <c r="O56" s="25"/>
      <c r="P56" s="42"/>
      <c r="Q56" s="61"/>
      <c r="R56" s="42"/>
      <c r="S56" s="42"/>
      <c r="T56" s="25"/>
      <c r="U56" s="25"/>
      <c r="V56" s="26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7:48" x14ac:dyDescent="0.25">
      <c r="G57" s="25"/>
      <c r="H57" s="25"/>
      <c r="I57" s="25"/>
      <c r="J57" s="25"/>
      <c r="K57" s="25"/>
      <c r="L57" s="25"/>
      <c r="M57" s="25"/>
      <c r="N57" s="26"/>
      <c r="O57" s="25"/>
      <c r="P57" s="34" t="s">
        <v>64</v>
      </c>
      <c r="Q57" s="42"/>
      <c r="R57" s="42"/>
      <c r="S57" s="42"/>
      <c r="T57" s="25"/>
      <c r="U57" s="25"/>
      <c r="V57" s="26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</row>
    <row r="58" spans="7:48" x14ac:dyDescent="0.25">
      <c r="G58" s="25"/>
      <c r="H58" s="25"/>
      <c r="I58" s="25"/>
      <c r="J58" s="25"/>
      <c r="K58" s="25"/>
      <c r="L58" s="25"/>
      <c r="M58" s="25"/>
      <c r="N58" s="26"/>
      <c r="O58" s="25"/>
      <c r="P58" s="42" t="s">
        <v>65</v>
      </c>
      <c r="Q58" s="61">
        <f>Q55</f>
        <v>276502035</v>
      </c>
      <c r="R58" s="42"/>
      <c r="S58" s="42"/>
      <c r="T58" s="25"/>
      <c r="U58" s="25"/>
      <c r="V58" s="26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</row>
    <row r="59" spans="7:48" x14ac:dyDescent="0.25">
      <c r="G59" s="25"/>
      <c r="H59" s="25"/>
      <c r="I59" s="25"/>
      <c r="J59" s="25"/>
      <c r="K59" s="25"/>
      <c r="L59" s="25"/>
      <c r="M59" s="25"/>
      <c r="N59" s="26"/>
      <c r="O59" s="25"/>
      <c r="P59" s="42" t="s">
        <v>66</v>
      </c>
      <c r="Q59" s="44">
        <f>C38-Q48</f>
        <v>12494712.375</v>
      </c>
      <c r="R59" s="42"/>
      <c r="S59" s="42"/>
      <c r="T59" s="25"/>
      <c r="U59" s="25"/>
      <c r="V59" s="26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</row>
    <row r="60" spans="7:48" x14ac:dyDescent="0.25">
      <c r="G60" s="25"/>
      <c r="H60" s="25"/>
      <c r="I60" s="25"/>
      <c r="J60" s="25"/>
      <c r="K60" s="25"/>
      <c r="L60" s="25"/>
      <c r="M60" s="25"/>
      <c r="N60" s="26"/>
      <c r="O60" s="25"/>
      <c r="P60" s="42" t="s">
        <v>67</v>
      </c>
      <c r="Q60" s="61">
        <f>Q58+Q59</f>
        <v>288996747.375</v>
      </c>
      <c r="R60" s="42"/>
      <c r="S60" s="42"/>
      <c r="T60" s="25"/>
      <c r="U60" s="25"/>
      <c r="V60" s="26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</row>
    <row r="61" spans="7:48" x14ac:dyDescent="0.25">
      <c r="G61" s="25"/>
      <c r="H61" s="25"/>
      <c r="I61" s="25"/>
      <c r="J61" s="25"/>
      <c r="K61" s="25"/>
      <c r="L61" s="25"/>
      <c r="M61" s="25"/>
      <c r="N61" s="26"/>
      <c r="O61" s="25"/>
      <c r="P61" s="42" t="s">
        <v>68</v>
      </c>
      <c r="Q61" s="64">
        <f>C38/Q60</f>
        <v>0.4918740480339982</v>
      </c>
      <c r="R61" s="42"/>
      <c r="S61" s="42"/>
      <c r="T61" s="25"/>
      <c r="U61" s="25"/>
      <c r="V61" s="26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</row>
    <row r="62" spans="7:48" x14ac:dyDescent="0.25">
      <c r="G62" s="25"/>
      <c r="H62" s="25"/>
      <c r="I62" s="25"/>
      <c r="J62" s="25"/>
      <c r="K62" s="25"/>
      <c r="L62" s="25"/>
      <c r="M62" s="25"/>
      <c r="N62" s="26"/>
      <c r="O62" s="25"/>
      <c r="P62" s="42" t="s">
        <v>69</v>
      </c>
      <c r="Q62" s="44">
        <f>Q61*R32</f>
        <v>-10931246.365963612</v>
      </c>
      <c r="R62" s="42"/>
      <c r="S62" s="42"/>
      <c r="T62" s="25"/>
      <c r="U62" s="25"/>
      <c r="V62" s="26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</row>
    <row r="63" spans="7:48" x14ac:dyDescent="0.25">
      <c r="G63" s="25"/>
      <c r="H63" s="25"/>
      <c r="I63" s="25"/>
      <c r="J63" s="25"/>
      <c r="K63" s="25"/>
      <c r="L63" s="25"/>
      <c r="M63" s="25"/>
      <c r="N63" s="26"/>
      <c r="O63" s="25"/>
      <c r="P63" s="42"/>
      <c r="Q63" s="61"/>
      <c r="R63" s="42"/>
      <c r="S63" s="42"/>
      <c r="T63" s="25"/>
      <c r="U63" s="25"/>
      <c r="V63" s="26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</row>
    <row r="64" spans="7:48" x14ac:dyDescent="0.25">
      <c r="G64" s="25"/>
      <c r="H64" s="25"/>
      <c r="I64" s="25"/>
      <c r="J64" s="25"/>
      <c r="K64" s="25"/>
      <c r="L64" s="25"/>
      <c r="M64" s="25"/>
      <c r="N64" s="26"/>
      <c r="O64" s="25"/>
      <c r="P64" s="34" t="s">
        <v>70</v>
      </c>
      <c r="Q64" s="44">
        <f>J30+J32</f>
        <v>-60182682.5</v>
      </c>
      <c r="R64" s="42"/>
      <c r="S64" s="42"/>
      <c r="T64" s="25"/>
      <c r="U64" s="25"/>
      <c r="V64" s="26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</row>
    <row r="65" spans="7:48" x14ac:dyDescent="0.25">
      <c r="G65" s="25"/>
      <c r="H65" s="25"/>
      <c r="I65" s="25"/>
      <c r="J65" s="25"/>
      <c r="K65" s="25"/>
      <c r="L65" s="25"/>
      <c r="M65" s="25"/>
      <c r="N65" s="26"/>
      <c r="O65" s="25"/>
      <c r="P65" s="34" t="s">
        <v>71</v>
      </c>
      <c r="Q65" s="44">
        <f>Q41/4</f>
        <v>4392734.5515267178</v>
      </c>
      <c r="R65" s="42"/>
      <c r="S65" s="42"/>
      <c r="T65" s="25"/>
      <c r="U65" s="25"/>
      <c r="V65" s="26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</row>
    <row r="66" spans="7:48" x14ac:dyDescent="0.25">
      <c r="G66" s="25"/>
      <c r="H66" s="25"/>
      <c r="I66" s="25"/>
      <c r="J66" s="25"/>
      <c r="K66" s="25"/>
      <c r="L66" s="25"/>
      <c r="M66" s="25"/>
      <c r="N66" s="26"/>
      <c r="O66" s="25"/>
      <c r="P66" s="34" t="s">
        <v>72</v>
      </c>
      <c r="Q66" s="44">
        <f>C37</f>
        <v>5952000</v>
      </c>
      <c r="R66" s="42"/>
      <c r="S66" s="42"/>
      <c r="T66" s="25"/>
      <c r="U66" s="25"/>
      <c r="V66" s="26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</row>
    <row r="67" spans="7:48" x14ac:dyDescent="0.25">
      <c r="G67" s="25"/>
      <c r="H67" s="25"/>
      <c r="I67" s="25"/>
      <c r="J67" s="25"/>
      <c r="K67" s="25"/>
      <c r="L67" s="25"/>
      <c r="M67" s="25"/>
      <c r="N67" s="26"/>
      <c r="O67" s="25"/>
      <c r="P67" s="34" t="s">
        <v>73</v>
      </c>
      <c r="Q67" s="44">
        <f>Q64-Q65+Q66</f>
        <v>-58623417.051526718</v>
      </c>
      <c r="R67" s="42"/>
      <c r="S67" s="42"/>
      <c r="T67" s="25"/>
      <c r="U67" s="25"/>
      <c r="V67" s="26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</row>
    <row r="68" spans="7:48" x14ac:dyDescent="0.25">
      <c r="G68" s="25"/>
      <c r="H68" s="25"/>
      <c r="I68" s="25"/>
      <c r="J68" s="25"/>
      <c r="K68" s="25"/>
      <c r="L68" s="25"/>
      <c r="M68" s="25"/>
      <c r="N68" s="26"/>
      <c r="O68" s="25"/>
      <c r="P68" s="34" t="s">
        <v>74</v>
      </c>
      <c r="Q68" s="44">
        <f>Q62</f>
        <v>-10931246.365963612</v>
      </c>
      <c r="R68" s="42"/>
      <c r="S68" s="42"/>
      <c r="T68" s="25"/>
      <c r="U68" s="25"/>
      <c r="V68" s="26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</row>
    <row r="69" spans="7:48" x14ac:dyDescent="0.25">
      <c r="G69" s="25"/>
      <c r="H69" s="25"/>
      <c r="I69" s="25"/>
      <c r="J69" s="25"/>
      <c r="K69" s="25"/>
      <c r="L69" s="25"/>
      <c r="M69" s="25"/>
      <c r="N69" s="26"/>
      <c r="O69" s="25"/>
      <c r="P69" s="34" t="s">
        <v>75</v>
      </c>
      <c r="Q69" s="44">
        <f>Q67-Q68</f>
        <v>-47692170.685563102</v>
      </c>
      <c r="R69" s="44"/>
      <c r="S69" s="42"/>
      <c r="T69" s="25"/>
      <c r="U69" s="25"/>
      <c r="V69" s="26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</row>
    <row r="70" spans="7:48" x14ac:dyDescent="0.25">
      <c r="G70" s="25"/>
      <c r="H70" s="25"/>
      <c r="I70" s="25"/>
      <c r="J70" s="25"/>
      <c r="K70" s="25"/>
      <c r="L70" s="25"/>
      <c r="M70" s="25"/>
      <c r="N70" s="26"/>
      <c r="O70" s="25"/>
      <c r="P70" s="34"/>
      <c r="Q70" s="44"/>
      <c r="R70" s="42"/>
      <c r="T70" s="25"/>
      <c r="U70" s="25"/>
      <c r="V70" s="26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</row>
    <row r="71" spans="7:48" x14ac:dyDescent="0.25">
      <c r="G71" s="25"/>
      <c r="H71" s="25"/>
      <c r="I71" s="25"/>
      <c r="J71" s="25"/>
      <c r="K71" s="25"/>
      <c r="L71" s="25"/>
      <c r="M71" s="25"/>
      <c r="N71" s="26"/>
      <c r="O71" s="25"/>
      <c r="P71" s="34" t="s">
        <v>82</v>
      </c>
      <c r="Q71" s="42"/>
      <c r="R71" s="42"/>
      <c r="S71" s="42"/>
      <c r="T71" s="25"/>
      <c r="U71" s="25"/>
      <c r="V71" s="26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</row>
    <row r="72" spans="7:48" x14ac:dyDescent="0.25">
      <c r="G72" s="25"/>
      <c r="H72" s="25"/>
      <c r="I72" s="25"/>
      <c r="J72" s="25"/>
      <c r="K72" s="25"/>
      <c r="L72" s="25"/>
      <c r="M72" s="25"/>
      <c r="N72" s="26"/>
      <c r="O72" s="25"/>
      <c r="P72" s="34"/>
      <c r="Q72" s="42"/>
      <c r="R72" s="42"/>
      <c r="S72" s="42"/>
      <c r="T72" s="25"/>
      <c r="U72" s="25"/>
      <c r="V72" s="26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</row>
    <row r="73" spans="7:48" x14ac:dyDescent="0.25">
      <c r="G73" s="25"/>
      <c r="H73" s="25"/>
      <c r="I73" s="25"/>
      <c r="J73" s="25"/>
      <c r="K73" s="25"/>
      <c r="L73" s="25"/>
      <c r="M73" s="25"/>
      <c r="N73" s="26"/>
      <c r="O73" s="25"/>
      <c r="S73" s="42"/>
      <c r="T73" s="25"/>
      <c r="U73" s="25"/>
      <c r="V73" s="26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</row>
    <row r="74" spans="7:48" x14ac:dyDescent="0.25">
      <c r="G74" s="25"/>
      <c r="H74" s="25"/>
      <c r="I74" s="25"/>
      <c r="J74" s="25"/>
      <c r="K74" s="25"/>
      <c r="L74" s="25"/>
      <c r="M74" s="25"/>
      <c r="N74" s="26"/>
      <c r="O74" s="25"/>
      <c r="U74" s="25"/>
      <c r="V74" s="26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</row>
    <row r="75" spans="7:48" x14ac:dyDescent="0.25">
      <c r="G75" s="25"/>
      <c r="H75" s="25"/>
      <c r="I75" s="25"/>
      <c r="J75" s="25"/>
      <c r="K75" s="25"/>
      <c r="L75" s="25"/>
      <c r="M75" s="25"/>
      <c r="N75" s="26"/>
      <c r="O75" s="25"/>
      <c r="S75" s="42"/>
      <c r="T75" s="25"/>
      <c r="U75" s="25"/>
      <c r="V75" s="26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</row>
    <row r="76" spans="7:48" x14ac:dyDescent="0.25">
      <c r="G76" s="25"/>
      <c r="H76" s="25"/>
      <c r="I76" s="25"/>
      <c r="J76" s="25"/>
      <c r="K76" s="25"/>
      <c r="L76" s="25"/>
      <c r="M76" s="25"/>
      <c r="N76" s="26"/>
      <c r="O76" s="25"/>
      <c r="S76" s="42"/>
      <c r="T76" s="25"/>
      <c r="U76" s="25"/>
      <c r="V76" s="26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</row>
    <row r="77" spans="7:48" x14ac:dyDescent="0.25">
      <c r="G77" s="25"/>
      <c r="H77" s="25"/>
      <c r="I77" s="25"/>
      <c r="J77" s="25"/>
      <c r="K77" s="25"/>
      <c r="L77" s="25"/>
      <c r="M77" s="25"/>
      <c r="N77" s="26"/>
      <c r="O77" s="25"/>
      <c r="S77" s="42"/>
      <c r="T77" s="25"/>
      <c r="U77" s="25"/>
      <c r="V77" s="26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</row>
    <row r="78" spans="7:48" x14ac:dyDescent="0.25">
      <c r="G78" s="25"/>
      <c r="H78" s="25"/>
      <c r="I78" s="25"/>
      <c r="J78" s="25"/>
      <c r="K78" s="25"/>
      <c r="L78" s="25"/>
      <c r="M78" s="25"/>
      <c r="N78" s="26"/>
      <c r="O78" s="25"/>
      <c r="S78" s="42"/>
      <c r="T78" s="25"/>
      <c r="U78" s="25"/>
      <c r="V78" s="26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</row>
    <row r="79" spans="7:48" x14ac:dyDescent="0.25">
      <c r="G79" s="25"/>
      <c r="H79" s="25"/>
      <c r="I79" s="25"/>
      <c r="J79" s="25"/>
      <c r="K79" s="25"/>
      <c r="L79" s="25"/>
      <c r="M79" s="25"/>
      <c r="N79" s="26"/>
      <c r="O79" s="25"/>
      <c r="S79" s="42"/>
      <c r="T79" s="25"/>
      <c r="U79" s="25"/>
      <c r="V79" s="26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</row>
    <row r="80" spans="7:48" x14ac:dyDescent="0.25">
      <c r="G80" s="25"/>
      <c r="H80" s="25"/>
      <c r="I80" s="25"/>
      <c r="J80" s="25"/>
      <c r="K80" s="25"/>
      <c r="L80" s="25"/>
      <c r="M80" s="25"/>
      <c r="N80" s="26"/>
      <c r="O80" s="25"/>
      <c r="S80" s="42"/>
      <c r="T80" s="25"/>
      <c r="U80" s="25"/>
      <c r="V80" s="26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</row>
    <row r="81" spans="7:48" x14ac:dyDescent="0.25">
      <c r="G81" s="25"/>
      <c r="H81" s="25"/>
      <c r="I81" s="25"/>
      <c r="J81" s="25"/>
      <c r="K81" s="25"/>
      <c r="L81" s="25"/>
      <c r="M81" s="25"/>
      <c r="N81" s="26"/>
      <c r="O81" s="25"/>
      <c r="S81" s="42"/>
      <c r="T81" s="25"/>
      <c r="U81" s="25"/>
      <c r="V81" s="26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</row>
    <row r="82" spans="7:48" x14ac:dyDescent="0.25">
      <c r="G82" s="25"/>
      <c r="H82" s="25"/>
      <c r="I82" s="25"/>
      <c r="J82" s="25"/>
      <c r="K82" s="25"/>
      <c r="L82" s="25"/>
      <c r="M82" s="25"/>
      <c r="N82" s="26"/>
      <c r="O82" s="25"/>
      <c r="S82" s="42"/>
      <c r="T82" s="25"/>
      <c r="U82" s="25"/>
      <c r="V82" s="26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</row>
    <row r="83" spans="7:48" x14ac:dyDescent="0.25">
      <c r="G83" s="25"/>
      <c r="H83" s="25"/>
      <c r="I83" s="25"/>
      <c r="J83" s="25"/>
      <c r="K83" s="25"/>
      <c r="L83" s="25"/>
      <c r="M83" s="25"/>
      <c r="N83" s="26"/>
      <c r="O83" s="25"/>
      <c r="R83" s="42"/>
      <c r="S83" s="42"/>
      <c r="T83" s="25"/>
      <c r="U83" s="25"/>
      <c r="V83" s="26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</row>
    <row r="84" spans="7:48" x14ac:dyDescent="0.25">
      <c r="G84" s="25"/>
      <c r="H84" s="25"/>
      <c r="I84" s="25"/>
      <c r="J84" s="25"/>
      <c r="K84" s="25"/>
      <c r="L84" s="25"/>
      <c r="M84" s="25"/>
      <c r="N84" s="26"/>
      <c r="O84" s="25"/>
      <c r="R84" s="42"/>
      <c r="S84" s="42"/>
      <c r="T84" s="25"/>
      <c r="U84" s="25"/>
      <c r="V84" s="26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</row>
    <row r="85" spans="7:48" x14ac:dyDescent="0.25">
      <c r="G85" s="25"/>
      <c r="H85" s="25"/>
      <c r="I85" s="25"/>
      <c r="J85" s="25"/>
      <c r="K85" s="25"/>
      <c r="L85" s="25"/>
      <c r="M85" s="25"/>
      <c r="N85" s="26"/>
      <c r="O85" s="25"/>
      <c r="R85" s="42"/>
      <c r="S85" s="42"/>
      <c r="T85" s="25"/>
      <c r="U85" s="25"/>
      <c r="V85" s="26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</row>
    <row r="86" spans="7:48" x14ac:dyDescent="0.25">
      <c r="G86" s="25"/>
      <c r="H86" s="25"/>
      <c r="I86" s="25"/>
      <c r="J86" s="25"/>
      <c r="K86" s="25"/>
      <c r="L86" s="25"/>
      <c r="M86" s="25"/>
      <c r="N86" s="26"/>
      <c r="O86" s="25"/>
      <c r="R86" s="42"/>
      <c r="S86" s="42"/>
      <c r="T86" s="25"/>
      <c r="U86" s="25"/>
      <c r="V86" s="26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</row>
    <row r="87" spans="7:48" x14ac:dyDescent="0.25">
      <c r="G87" s="25"/>
      <c r="H87" s="25"/>
      <c r="I87" s="25"/>
      <c r="J87" s="25"/>
      <c r="K87" s="25"/>
      <c r="L87" s="25"/>
      <c r="M87" s="25"/>
      <c r="N87" s="26"/>
      <c r="O87" s="25"/>
      <c r="R87" s="42"/>
      <c r="S87" s="42"/>
      <c r="T87" s="25"/>
      <c r="U87" s="25"/>
      <c r="V87" s="26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</row>
    <row r="88" spans="7:48" x14ac:dyDescent="0.25">
      <c r="G88" s="25"/>
      <c r="H88" s="25"/>
      <c r="I88" s="25"/>
      <c r="J88" s="25"/>
      <c r="K88" s="25"/>
      <c r="L88" s="25"/>
      <c r="M88" s="25"/>
      <c r="N88" s="26"/>
      <c r="O88" s="25"/>
      <c r="R88" s="42"/>
      <c r="S88" s="42"/>
      <c r="T88" s="25"/>
      <c r="U88" s="25"/>
      <c r="V88" s="26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</row>
    <row r="89" spans="7:48" x14ac:dyDescent="0.25">
      <c r="G89" s="25"/>
      <c r="H89" s="25"/>
      <c r="I89" s="25"/>
      <c r="J89" s="25"/>
      <c r="K89" s="25"/>
      <c r="L89" s="25"/>
      <c r="M89" s="25"/>
      <c r="N89" s="26"/>
      <c r="O89" s="25"/>
      <c r="R89" s="42"/>
      <c r="S89" s="42"/>
      <c r="T89" s="25"/>
      <c r="U89" s="25"/>
      <c r="V89" s="26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</row>
    <row r="90" spans="7:48" x14ac:dyDescent="0.25">
      <c r="G90" s="25"/>
      <c r="H90" s="25"/>
      <c r="I90" s="25"/>
      <c r="J90" s="25"/>
      <c r="K90" s="25"/>
      <c r="L90" s="25"/>
      <c r="M90" s="25"/>
      <c r="N90" s="26"/>
      <c r="O90" s="25"/>
      <c r="R90" s="42"/>
      <c r="S90" s="42"/>
      <c r="T90" s="25"/>
      <c r="U90" s="25"/>
      <c r="V90" s="26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</row>
    <row r="91" spans="7:48" x14ac:dyDescent="0.25">
      <c r="G91" s="25"/>
      <c r="H91" s="25"/>
      <c r="I91" s="25"/>
      <c r="J91" s="25"/>
      <c r="K91" s="25"/>
      <c r="L91" s="25"/>
      <c r="M91" s="25"/>
      <c r="N91" s="26"/>
      <c r="O91" s="25"/>
      <c r="R91" s="42"/>
      <c r="S91" s="42"/>
      <c r="T91" s="25"/>
      <c r="U91" s="25"/>
      <c r="V91" s="26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</row>
    <row r="92" spans="7:48" x14ac:dyDescent="0.25">
      <c r="G92" s="25"/>
      <c r="H92" s="25"/>
      <c r="I92" s="25"/>
      <c r="J92" s="25"/>
      <c r="K92" s="25"/>
      <c r="L92" s="25"/>
      <c r="M92" s="25"/>
      <c r="N92" s="26"/>
      <c r="O92" s="25"/>
      <c r="P92" s="25"/>
      <c r="Q92" s="25"/>
      <c r="R92" s="25"/>
      <c r="S92" s="25"/>
      <c r="T92" s="25"/>
      <c r="U92" s="25"/>
      <c r="V92" s="26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</row>
    <row r="93" spans="7:48" x14ac:dyDescent="0.25">
      <c r="G93" s="25"/>
      <c r="H93" s="25"/>
      <c r="I93" s="25"/>
      <c r="J93" s="25"/>
      <c r="K93" s="25"/>
      <c r="L93" s="25"/>
      <c r="M93" s="25"/>
      <c r="N93" s="26"/>
      <c r="O93" s="25"/>
      <c r="P93" s="25"/>
      <c r="Q93" s="25"/>
      <c r="R93" s="25"/>
      <c r="S93" s="25"/>
      <c r="T93" s="25"/>
      <c r="U93" s="25"/>
      <c r="V93" s="26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</row>
    <row r="94" spans="7:48" x14ac:dyDescent="0.25">
      <c r="G94" s="25"/>
      <c r="H94" s="25"/>
      <c r="I94" s="25"/>
      <c r="J94" s="25"/>
      <c r="K94" s="25"/>
      <c r="L94" s="25"/>
      <c r="M94" s="25"/>
      <c r="N94" s="26"/>
      <c r="O94" s="25"/>
      <c r="P94" s="25"/>
      <c r="Q94" s="25"/>
      <c r="R94" s="25"/>
      <c r="S94" s="25"/>
      <c r="T94" s="25"/>
      <c r="U94" s="25"/>
      <c r="V94" s="26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</row>
    <row r="95" spans="7:48" x14ac:dyDescent="0.25">
      <c r="G95" s="25"/>
      <c r="H95" s="25"/>
      <c r="I95" s="25"/>
      <c r="J95" s="25"/>
      <c r="K95" s="25"/>
      <c r="L95" s="25"/>
      <c r="M95" s="25"/>
      <c r="N95" s="26"/>
      <c r="O95" s="25"/>
      <c r="P95" s="25"/>
      <c r="Q95" s="25"/>
      <c r="R95" s="25"/>
      <c r="S95" s="25"/>
      <c r="T95" s="25"/>
      <c r="U95" s="25"/>
      <c r="V95" s="26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</row>
    <row r="96" spans="7:48" x14ac:dyDescent="0.25">
      <c r="G96" s="25"/>
      <c r="H96" s="25"/>
      <c r="I96" s="25"/>
      <c r="J96" s="25"/>
      <c r="K96" s="25"/>
      <c r="L96" s="25"/>
      <c r="M96" s="25"/>
      <c r="N96" s="26"/>
      <c r="O96" s="25"/>
      <c r="P96" s="25"/>
      <c r="Q96" s="25"/>
      <c r="R96" s="25"/>
      <c r="S96" s="25"/>
      <c r="T96" s="25"/>
      <c r="U96" s="25"/>
      <c r="V96" s="26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</row>
    <row r="97" spans="7:48" x14ac:dyDescent="0.25">
      <c r="G97" s="25"/>
      <c r="H97" s="25"/>
      <c r="I97" s="25"/>
      <c r="J97" s="25"/>
      <c r="K97" s="25"/>
      <c r="L97" s="25"/>
      <c r="M97" s="25"/>
      <c r="N97" s="26"/>
      <c r="O97" s="25"/>
      <c r="P97" s="25"/>
      <c r="Q97" s="25"/>
      <c r="R97" s="25"/>
      <c r="S97" s="25"/>
      <c r="T97" s="25"/>
      <c r="U97" s="25"/>
      <c r="V97" s="26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</row>
    <row r="98" spans="7:48" x14ac:dyDescent="0.25">
      <c r="G98" s="25"/>
      <c r="H98" s="25"/>
      <c r="I98" s="25"/>
      <c r="J98" s="25"/>
      <c r="K98" s="25"/>
      <c r="L98" s="25"/>
      <c r="M98" s="25"/>
      <c r="N98" s="26"/>
      <c r="O98" s="25"/>
      <c r="P98" s="25"/>
      <c r="Q98" s="25"/>
      <c r="R98" s="25"/>
      <c r="S98" s="25"/>
      <c r="T98" s="25"/>
      <c r="U98" s="25"/>
      <c r="V98" s="26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</row>
    <row r="99" spans="7:48" x14ac:dyDescent="0.25">
      <c r="G99" s="25"/>
      <c r="H99" s="25"/>
      <c r="I99" s="25"/>
      <c r="J99" s="25"/>
      <c r="K99" s="25"/>
      <c r="L99" s="25"/>
      <c r="M99" s="25"/>
      <c r="N99" s="26"/>
      <c r="O99" s="25"/>
      <c r="P99" s="25"/>
      <c r="Q99" s="25"/>
      <c r="R99" s="25"/>
      <c r="S99" s="25"/>
      <c r="T99" s="25"/>
      <c r="U99" s="25"/>
      <c r="V99" s="26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</row>
    <row r="100" spans="7:48" x14ac:dyDescent="0.25">
      <c r="G100" s="25"/>
      <c r="H100" s="25"/>
      <c r="I100" s="25"/>
      <c r="J100" s="25"/>
      <c r="K100" s="25"/>
      <c r="L100" s="25"/>
      <c r="M100" s="25"/>
      <c r="N100" s="26"/>
      <c r="O100" s="25"/>
      <c r="P100" s="25"/>
      <c r="Q100" s="25"/>
      <c r="R100" s="25"/>
      <c r="S100" s="25"/>
      <c r="T100" s="25"/>
      <c r="U100" s="25"/>
      <c r="V100" s="26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</row>
    <row r="101" spans="7:48" x14ac:dyDescent="0.25">
      <c r="G101" s="25"/>
      <c r="H101" s="25"/>
      <c r="I101" s="25"/>
      <c r="J101" s="25"/>
      <c r="K101" s="25"/>
      <c r="L101" s="25"/>
      <c r="M101" s="25"/>
      <c r="N101" s="26"/>
      <c r="O101" s="25"/>
      <c r="P101" s="25"/>
      <c r="Q101" s="25"/>
      <c r="R101" s="25"/>
      <c r="S101" s="25"/>
      <c r="T101" s="25"/>
      <c r="U101" s="25"/>
      <c r="V101" s="26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</row>
    <row r="102" spans="7:48" x14ac:dyDescent="0.25">
      <c r="G102" s="25"/>
      <c r="H102" s="25"/>
      <c r="I102" s="25"/>
      <c r="J102" s="25"/>
      <c r="K102" s="25"/>
      <c r="L102" s="25"/>
      <c r="M102" s="25"/>
      <c r="N102" s="26"/>
      <c r="O102" s="25"/>
      <c r="P102" s="25"/>
      <c r="Q102" s="25"/>
      <c r="R102" s="25"/>
      <c r="S102" s="25"/>
      <c r="T102" s="25"/>
      <c r="U102" s="25"/>
      <c r="V102" s="26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</row>
    <row r="103" spans="7:48" x14ac:dyDescent="0.25">
      <c r="G103" s="25"/>
      <c r="H103" s="25"/>
      <c r="I103" s="25"/>
      <c r="J103" s="25"/>
      <c r="K103" s="25"/>
      <c r="L103" s="25"/>
      <c r="M103" s="25"/>
      <c r="N103" s="26"/>
      <c r="O103" s="25"/>
      <c r="P103" s="25"/>
      <c r="Q103" s="25"/>
      <c r="R103" s="25"/>
      <c r="S103" s="25"/>
      <c r="T103" s="25"/>
      <c r="U103" s="25"/>
      <c r="V103" s="26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</row>
    <row r="104" spans="7:48" x14ac:dyDescent="0.25">
      <c r="G104" s="25"/>
      <c r="H104" s="25"/>
      <c r="I104" s="25"/>
      <c r="J104" s="25"/>
      <c r="K104" s="25"/>
      <c r="L104" s="25"/>
      <c r="M104" s="25"/>
      <c r="N104" s="26"/>
      <c r="O104" s="25"/>
      <c r="P104" s="25"/>
      <c r="Q104" s="25"/>
      <c r="R104" s="25"/>
      <c r="S104" s="25"/>
      <c r="T104" s="25"/>
      <c r="U104" s="25"/>
      <c r="V104" s="26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</row>
    <row r="105" spans="7:48" x14ac:dyDescent="0.25">
      <c r="G105" s="25"/>
      <c r="H105" s="25"/>
      <c r="I105" s="25"/>
      <c r="J105" s="25"/>
      <c r="K105" s="25"/>
      <c r="L105" s="25"/>
      <c r="M105" s="25"/>
      <c r="N105" s="26"/>
      <c r="O105" s="25"/>
      <c r="P105" s="25"/>
      <c r="Q105" s="25"/>
      <c r="R105" s="25"/>
      <c r="S105" s="25"/>
      <c r="T105" s="25"/>
      <c r="U105" s="25"/>
      <c r="V105" s="26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</row>
    <row r="106" spans="7:48" x14ac:dyDescent="0.25">
      <c r="G106" s="25"/>
      <c r="H106" s="25"/>
      <c r="I106" s="25"/>
      <c r="J106" s="25"/>
      <c r="K106" s="25"/>
      <c r="L106" s="25"/>
      <c r="M106" s="25"/>
      <c r="N106" s="26"/>
      <c r="O106" s="25"/>
      <c r="P106" s="25"/>
      <c r="Q106" s="25"/>
      <c r="R106" s="25"/>
      <c r="S106" s="25"/>
      <c r="T106" s="25"/>
      <c r="U106" s="25"/>
      <c r="V106" s="26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</row>
    <row r="107" spans="7:48" x14ac:dyDescent="0.25">
      <c r="G107" s="25"/>
      <c r="H107" s="25"/>
      <c r="I107" s="25"/>
      <c r="J107" s="25"/>
      <c r="K107" s="25"/>
      <c r="L107" s="25"/>
      <c r="M107" s="25"/>
      <c r="N107" s="26"/>
      <c r="O107" s="25"/>
      <c r="P107" s="25"/>
      <c r="Q107" s="25"/>
      <c r="R107" s="25"/>
      <c r="S107" s="25"/>
      <c r="T107" s="25"/>
      <c r="U107" s="25"/>
      <c r="V107" s="26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</row>
    <row r="108" spans="7:48" x14ac:dyDescent="0.25">
      <c r="G108" s="25"/>
      <c r="H108" s="25"/>
      <c r="I108" s="25"/>
      <c r="J108" s="25"/>
      <c r="K108" s="25"/>
      <c r="L108" s="25"/>
      <c r="M108" s="25"/>
      <c r="N108" s="26"/>
      <c r="O108" s="25"/>
      <c r="P108" s="25"/>
      <c r="Q108" s="25"/>
      <c r="R108" s="25"/>
      <c r="S108" s="25"/>
      <c r="T108" s="25"/>
      <c r="U108" s="25"/>
      <c r="V108" s="26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</row>
    <row r="109" spans="7:48" x14ac:dyDescent="0.25">
      <c r="G109" s="25"/>
      <c r="H109" s="25"/>
      <c r="I109" s="25"/>
      <c r="J109" s="25"/>
      <c r="K109" s="25"/>
      <c r="L109" s="25"/>
      <c r="M109" s="25"/>
      <c r="N109" s="26"/>
      <c r="O109" s="25"/>
      <c r="P109" s="25"/>
      <c r="Q109" s="25"/>
      <c r="R109" s="25"/>
      <c r="S109" s="25"/>
      <c r="T109" s="25"/>
      <c r="U109" s="25"/>
      <c r="V109" s="26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</row>
    <row r="110" spans="7:48" x14ac:dyDescent="0.25">
      <c r="G110" s="25"/>
      <c r="H110" s="25"/>
      <c r="I110" s="25"/>
      <c r="J110" s="25"/>
      <c r="K110" s="25"/>
      <c r="L110" s="25"/>
      <c r="M110" s="25"/>
      <c r="N110" s="26"/>
      <c r="O110" s="25"/>
      <c r="P110" s="25"/>
      <c r="Q110" s="25"/>
      <c r="R110" s="25"/>
      <c r="S110" s="25"/>
      <c r="T110" s="25"/>
      <c r="U110" s="25"/>
      <c r="V110" s="26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</row>
    <row r="111" spans="7:48" x14ac:dyDescent="0.25">
      <c r="G111" s="25"/>
      <c r="H111" s="25"/>
      <c r="I111" s="25"/>
      <c r="J111" s="25"/>
      <c r="K111" s="25"/>
      <c r="L111" s="25"/>
      <c r="M111" s="25"/>
      <c r="N111" s="26"/>
      <c r="O111" s="25"/>
      <c r="P111" s="25"/>
      <c r="Q111" s="25"/>
      <c r="R111" s="25"/>
      <c r="S111" s="25"/>
      <c r="T111" s="25"/>
      <c r="U111" s="25"/>
      <c r="V111" s="26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</row>
    <row r="112" spans="7:48" x14ac:dyDescent="0.25">
      <c r="G112" s="25"/>
      <c r="H112" s="25"/>
      <c r="I112" s="25"/>
      <c r="J112" s="25"/>
      <c r="K112" s="25"/>
      <c r="L112" s="25"/>
      <c r="M112" s="25"/>
      <c r="N112" s="26"/>
      <c r="O112" s="25"/>
      <c r="P112" s="25"/>
      <c r="Q112" s="25"/>
      <c r="R112" s="25"/>
      <c r="S112" s="25"/>
      <c r="T112" s="25"/>
      <c r="U112" s="25"/>
      <c r="V112" s="26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</row>
    <row r="113" spans="7:48" x14ac:dyDescent="0.25">
      <c r="G113" s="25"/>
      <c r="H113" s="25"/>
      <c r="I113" s="25"/>
      <c r="J113" s="25"/>
      <c r="K113" s="25"/>
      <c r="L113" s="25"/>
      <c r="M113" s="25"/>
      <c r="N113" s="26"/>
      <c r="O113" s="25"/>
      <c r="P113" s="25"/>
      <c r="Q113" s="25"/>
      <c r="R113" s="25"/>
      <c r="S113" s="25"/>
      <c r="T113" s="25"/>
      <c r="U113" s="25"/>
      <c r="V113" s="26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</row>
    <row r="114" spans="7:48" x14ac:dyDescent="0.25">
      <c r="G114" s="25"/>
      <c r="H114" s="25"/>
      <c r="I114" s="25"/>
      <c r="J114" s="25"/>
      <c r="K114" s="25"/>
      <c r="L114" s="25"/>
      <c r="M114" s="25"/>
      <c r="N114" s="26"/>
      <c r="O114" s="25"/>
      <c r="P114" s="25"/>
      <c r="Q114" s="25"/>
      <c r="R114" s="25"/>
      <c r="S114" s="25"/>
      <c r="T114" s="25"/>
      <c r="U114" s="25"/>
      <c r="V114" s="26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</row>
    <row r="115" spans="7:48" x14ac:dyDescent="0.25">
      <c r="G115" s="25"/>
      <c r="H115" s="25"/>
      <c r="I115" s="25"/>
      <c r="J115" s="25"/>
      <c r="K115" s="25"/>
      <c r="L115" s="25"/>
      <c r="M115" s="25"/>
      <c r="N115" s="26"/>
      <c r="O115" s="25"/>
      <c r="P115" s="25"/>
      <c r="Q115" s="25"/>
      <c r="R115" s="25"/>
      <c r="S115" s="25"/>
      <c r="T115" s="25"/>
      <c r="U115" s="25"/>
      <c r="V115" s="26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</row>
    <row r="116" spans="7:48" x14ac:dyDescent="0.25">
      <c r="G116" s="25"/>
      <c r="H116" s="25"/>
      <c r="I116" s="25"/>
      <c r="J116" s="25"/>
      <c r="K116" s="25"/>
      <c r="L116" s="25"/>
      <c r="M116" s="25"/>
      <c r="N116" s="26"/>
      <c r="O116" s="25"/>
      <c r="P116" s="25"/>
      <c r="Q116" s="25"/>
      <c r="R116" s="25"/>
      <c r="S116" s="25"/>
      <c r="T116" s="25"/>
      <c r="U116" s="25"/>
      <c r="V116" s="26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</row>
    <row r="117" spans="7:48" x14ac:dyDescent="0.25">
      <c r="G117" s="25"/>
      <c r="H117" s="25"/>
      <c r="I117" s="25"/>
      <c r="J117" s="25"/>
      <c r="K117" s="25"/>
      <c r="L117" s="25"/>
      <c r="M117" s="25"/>
      <c r="N117" s="26"/>
      <c r="O117" s="25"/>
      <c r="P117" s="25"/>
      <c r="Q117" s="25"/>
      <c r="R117" s="25"/>
      <c r="S117" s="25"/>
      <c r="T117" s="25"/>
      <c r="U117" s="25"/>
      <c r="V117" s="26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</row>
    <row r="118" spans="7:48" x14ac:dyDescent="0.25">
      <c r="G118" s="25"/>
      <c r="H118" s="25"/>
      <c r="I118" s="25"/>
      <c r="J118" s="25"/>
      <c r="K118" s="25"/>
      <c r="L118" s="25"/>
      <c r="M118" s="25"/>
      <c r="N118" s="26"/>
      <c r="O118" s="25"/>
      <c r="P118" s="25"/>
      <c r="Q118" s="25"/>
      <c r="R118" s="25"/>
      <c r="S118" s="25"/>
      <c r="T118" s="25"/>
      <c r="U118" s="25"/>
      <c r="V118" s="26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</row>
    <row r="119" spans="7:48" x14ac:dyDescent="0.25">
      <c r="G119" s="25"/>
      <c r="H119" s="25"/>
      <c r="I119" s="25"/>
      <c r="J119" s="25"/>
      <c r="K119" s="25"/>
      <c r="L119" s="25"/>
      <c r="M119" s="25"/>
      <c r="N119" s="26"/>
      <c r="O119" s="25"/>
      <c r="P119" s="25"/>
      <c r="Q119" s="25"/>
      <c r="R119" s="25"/>
      <c r="S119" s="25"/>
      <c r="T119" s="25"/>
      <c r="U119" s="25"/>
      <c r="V119" s="26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</row>
    <row r="120" spans="7:48" x14ac:dyDescent="0.25">
      <c r="G120" s="25"/>
      <c r="H120" s="25"/>
      <c r="I120" s="25"/>
      <c r="J120" s="25"/>
      <c r="K120" s="25"/>
      <c r="L120" s="25"/>
      <c r="M120" s="25"/>
      <c r="N120" s="26"/>
      <c r="O120" s="25"/>
      <c r="P120" s="25"/>
      <c r="Q120" s="25"/>
      <c r="R120" s="25"/>
      <c r="S120" s="25"/>
      <c r="T120" s="25"/>
      <c r="U120" s="25"/>
      <c r="V120" s="26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</row>
    <row r="121" spans="7:48" x14ac:dyDescent="0.25">
      <c r="G121" s="25"/>
      <c r="H121" s="25"/>
      <c r="I121" s="25"/>
      <c r="J121" s="25"/>
      <c r="K121" s="25"/>
      <c r="L121" s="25"/>
      <c r="M121" s="25"/>
      <c r="N121" s="26"/>
      <c r="O121" s="25"/>
      <c r="P121" s="25"/>
      <c r="Q121" s="25"/>
      <c r="R121" s="25"/>
      <c r="S121" s="25"/>
      <c r="T121" s="25"/>
      <c r="U121" s="25"/>
      <c r="V121" s="26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</row>
    <row r="122" spans="7:48" x14ac:dyDescent="0.25">
      <c r="G122" s="25"/>
      <c r="H122" s="25"/>
      <c r="I122" s="25"/>
      <c r="J122" s="25"/>
      <c r="K122" s="25"/>
      <c r="L122" s="25"/>
      <c r="M122" s="25"/>
      <c r="N122" s="26"/>
      <c r="O122" s="25"/>
      <c r="P122" s="25"/>
      <c r="Q122" s="25"/>
      <c r="R122" s="25"/>
      <c r="S122" s="25"/>
      <c r="T122" s="25"/>
      <c r="U122" s="25"/>
      <c r="V122" s="26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</row>
    <row r="123" spans="7:48" x14ac:dyDescent="0.25">
      <c r="G123" s="25"/>
      <c r="H123" s="25"/>
      <c r="I123" s="25"/>
      <c r="J123" s="25"/>
      <c r="K123" s="25"/>
      <c r="L123" s="25"/>
      <c r="M123" s="25"/>
      <c r="N123" s="26"/>
      <c r="O123" s="25"/>
      <c r="P123" s="25"/>
      <c r="Q123" s="25"/>
      <c r="R123" s="25"/>
      <c r="S123" s="25"/>
      <c r="T123" s="25"/>
      <c r="U123" s="25"/>
      <c r="V123" s="26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</row>
    <row r="124" spans="7:48" x14ac:dyDescent="0.25">
      <c r="G124" s="25"/>
      <c r="H124" s="25"/>
      <c r="I124" s="25"/>
      <c r="J124" s="25"/>
      <c r="K124" s="25"/>
      <c r="L124" s="25"/>
      <c r="M124" s="25"/>
      <c r="N124" s="26"/>
      <c r="O124" s="25"/>
      <c r="P124" s="25"/>
      <c r="Q124" s="25"/>
      <c r="R124" s="25"/>
      <c r="S124" s="25"/>
      <c r="T124" s="25"/>
      <c r="U124" s="25"/>
      <c r="V124" s="26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</row>
    <row r="125" spans="7:48" x14ac:dyDescent="0.25">
      <c r="G125" s="25"/>
      <c r="H125" s="25"/>
      <c r="I125" s="25"/>
      <c r="J125" s="25"/>
      <c r="K125" s="25"/>
      <c r="L125" s="25"/>
      <c r="M125" s="25"/>
      <c r="N125" s="26"/>
      <c r="O125" s="25"/>
      <c r="P125" s="25"/>
      <c r="Q125" s="25"/>
      <c r="R125" s="25"/>
      <c r="S125" s="25"/>
      <c r="T125" s="25"/>
      <c r="U125" s="25"/>
      <c r="V125" s="26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</row>
    <row r="126" spans="7:48" x14ac:dyDescent="0.25">
      <c r="G126" s="25"/>
      <c r="H126" s="25"/>
      <c r="I126" s="25"/>
      <c r="J126" s="25"/>
      <c r="K126" s="25"/>
      <c r="L126" s="25"/>
      <c r="M126" s="25"/>
      <c r="N126" s="26"/>
      <c r="O126" s="25"/>
      <c r="P126" s="25"/>
      <c r="Q126" s="25"/>
      <c r="R126" s="25"/>
      <c r="S126" s="25"/>
      <c r="T126" s="25"/>
      <c r="U126" s="25"/>
      <c r="V126" s="26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</row>
    <row r="127" spans="7:48" x14ac:dyDescent="0.25">
      <c r="G127" s="25"/>
      <c r="H127" s="25"/>
      <c r="I127" s="25"/>
      <c r="J127" s="25"/>
      <c r="K127" s="25"/>
      <c r="L127" s="25"/>
      <c r="M127" s="25"/>
      <c r="N127" s="26"/>
      <c r="O127" s="25"/>
      <c r="P127" s="25"/>
      <c r="Q127" s="25"/>
      <c r="R127" s="25"/>
      <c r="S127" s="25"/>
      <c r="T127" s="25"/>
      <c r="U127" s="25"/>
      <c r="V127" s="26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</row>
    <row r="128" spans="7:48" x14ac:dyDescent="0.25">
      <c r="G128" s="25"/>
      <c r="H128" s="25"/>
      <c r="I128" s="25"/>
      <c r="J128" s="25"/>
      <c r="K128" s="25"/>
      <c r="L128" s="25"/>
      <c r="M128" s="25"/>
      <c r="N128" s="26"/>
      <c r="O128" s="25"/>
      <c r="P128" s="25"/>
      <c r="Q128" s="25"/>
      <c r="R128" s="25"/>
      <c r="S128" s="25"/>
      <c r="T128" s="25"/>
      <c r="U128" s="25"/>
      <c r="V128" s="26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</row>
    <row r="129" spans="7:48" x14ac:dyDescent="0.25">
      <c r="G129" s="25"/>
      <c r="H129" s="25"/>
      <c r="I129" s="25"/>
      <c r="J129" s="25"/>
      <c r="K129" s="25"/>
      <c r="L129" s="25"/>
      <c r="M129" s="25"/>
      <c r="N129" s="26"/>
      <c r="O129" s="25"/>
      <c r="P129" s="25"/>
      <c r="Q129" s="25"/>
      <c r="R129" s="25"/>
      <c r="S129" s="25"/>
      <c r="T129" s="25"/>
      <c r="U129" s="25"/>
      <c r="V129" s="26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</row>
    <row r="130" spans="7:48" x14ac:dyDescent="0.25">
      <c r="G130" s="25"/>
      <c r="H130" s="25"/>
      <c r="I130" s="25"/>
      <c r="J130" s="25"/>
      <c r="K130" s="25"/>
      <c r="L130" s="25"/>
      <c r="M130" s="25"/>
      <c r="N130" s="26"/>
      <c r="O130" s="25"/>
      <c r="P130" s="25"/>
      <c r="Q130" s="25"/>
      <c r="R130" s="25"/>
      <c r="S130" s="25"/>
      <c r="T130" s="25"/>
      <c r="U130" s="25"/>
      <c r="V130" s="26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</row>
    <row r="131" spans="7:48" x14ac:dyDescent="0.25">
      <c r="G131" s="25"/>
      <c r="H131" s="25"/>
      <c r="I131" s="25"/>
      <c r="J131" s="25"/>
      <c r="K131" s="25"/>
      <c r="L131" s="25"/>
      <c r="M131" s="25"/>
      <c r="N131" s="26"/>
      <c r="O131" s="25"/>
      <c r="P131" s="25"/>
      <c r="Q131" s="25"/>
      <c r="R131" s="25"/>
      <c r="S131" s="25"/>
      <c r="T131" s="25"/>
      <c r="U131" s="25"/>
      <c r="V131" s="26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</row>
    <row r="132" spans="7:48" x14ac:dyDescent="0.25">
      <c r="G132" s="25"/>
      <c r="H132" s="25"/>
      <c r="I132" s="25"/>
      <c r="J132" s="25"/>
      <c r="K132" s="25"/>
      <c r="L132" s="25"/>
      <c r="M132" s="25"/>
      <c r="N132" s="26"/>
      <c r="O132" s="25"/>
      <c r="P132" s="25"/>
      <c r="Q132" s="25"/>
      <c r="R132" s="25"/>
      <c r="S132" s="25"/>
      <c r="T132" s="25"/>
      <c r="U132" s="25"/>
      <c r="V132" s="26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</row>
    <row r="133" spans="7:48" x14ac:dyDescent="0.25">
      <c r="G133" s="25"/>
      <c r="H133" s="25"/>
      <c r="I133" s="25"/>
      <c r="J133" s="25"/>
      <c r="K133" s="25"/>
      <c r="L133" s="25"/>
      <c r="M133" s="25"/>
      <c r="N133" s="26"/>
      <c r="O133" s="25"/>
      <c r="P133" s="25"/>
      <c r="Q133" s="25"/>
      <c r="R133" s="25"/>
      <c r="S133" s="25"/>
      <c r="T133" s="25"/>
      <c r="U133" s="25"/>
      <c r="V133" s="26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</row>
    <row r="134" spans="7:48" x14ac:dyDescent="0.25">
      <c r="G134" s="25"/>
      <c r="H134" s="25"/>
      <c r="I134" s="25"/>
      <c r="J134" s="25"/>
      <c r="K134" s="25"/>
      <c r="L134" s="25"/>
      <c r="M134" s="25"/>
      <c r="N134" s="26"/>
      <c r="O134" s="25"/>
      <c r="P134" s="25"/>
      <c r="Q134" s="25"/>
      <c r="R134" s="25"/>
      <c r="S134" s="25"/>
      <c r="T134" s="25"/>
      <c r="U134" s="25"/>
      <c r="V134" s="26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</row>
    <row r="135" spans="7:48" x14ac:dyDescent="0.25">
      <c r="G135" s="25"/>
      <c r="H135" s="25"/>
      <c r="I135" s="25"/>
      <c r="J135" s="25"/>
      <c r="K135" s="25"/>
      <c r="L135" s="25"/>
      <c r="M135" s="25"/>
      <c r="N135" s="26"/>
      <c r="O135" s="25"/>
      <c r="P135" s="25"/>
      <c r="Q135" s="25"/>
      <c r="R135" s="25"/>
      <c r="S135" s="25"/>
      <c r="T135" s="25"/>
      <c r="U135" s="25"/>
      <c r="V135" s="26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</row>
    <row r="136" spans="7:48" x14ac:dyDescent="0.25">
      <c r="G136" s="25"/>
      <c r="H136" s="25"/>
      <c r="I136" s="25"/>
      <c r="J136" s="25"/>
      <c r="K136" s="25"/>
      <c r="L136" s="25"/>
      <c r="M136" s="25"/>
      <c r="N136" s="26"/>
      <c r="O136" s="25"/>
      <c r="P136" s="25"/>
      <c r="Q136" s="25"/>
      <c r="R136" s="25"/>
      <c r="S136" s="25"/>
      <c r="T136" s="25"/>
      <c r="U136" s="25"/>
      <c r="V136" s="26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</row>
    <row r="137" spans="7:48" x14ac:dyDescent="0.25">
      <c r="G137" s="25"/>
      <c r="H137" s="25"/>
      <c r="I137" s="25"/>
      <c r="J137" s="25"/>
      <c r="K137" s="25"/>
      <c r="L137" s="25"/>
      <c r="M137" s="25"/>
      <c r="N137" s="26"/>
      <c r="O137" s="25"/>
      <c r="P137" s="25"/>
      <c r="Q137" s="25"/>
      <c r="R137" s="25"/>
      <c r="S137" s="25"/>
      <c r="T137" s="25"/>
      <c r="U137" s="25"/>
      <c r="V137" s="26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</row>
    <row r="138" spans="7:48" x14ac:dyDescent="0.25">
      <c r="G138" s="25"/>
      <c r="H138" s="25"/>
      <c r="I138" s="25"/>
      <c r="J138" s="25"/>
      <c r="K138" s="25"/>
      <c r="L138" s="25"/>
      <c r="M138" s="25"/>
      <c r="N138" s="26"/>
      <c r="O138" s="25"/>
      <c r="P138" s="25"/>
      <c r="Q138" s="25"/>
      <c r="R138" s="25"/>
      <c r="S138" s="25"/>
      <c r="T138" s="25"/>
      <c r="U138" s="25"/>
      <c r="V138" s="26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</row>
    <row r="139" spans="7:48" x14ac:dyDescent="0.25">
      <c r="G139" s="25"/>
      <c r="H139" s="25"/>
      <c r="I139" s="25"/>
      <c r="J139" s="25"/>
      <c r="K139" s="25"/>
      <c r="L139" s="25"/>
      <c r="M139" s="25"/>
      <c r="N139" s="26"/>
      <c r="O139" s="25"/>
      <c r="P139" s="25"/>
      <c r="Q139" s="25"/>
      <c r="R139" s="25"/>
      <c r="S139" s="25"/>
      <c r="T139" s="25"/>
      <c r="U139" s="25"/>
      <c r="V139" s="26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</row>
    <row r="140" spans="7:48" x14ac:dyDescent="0.25">
      <c r="G140" s="25"/>
      <c r="H140" s="25"/>
      <c r="I140" s="25"/>
      <c r="J140" s="25"/>
      <c r="K140" s="25"/>
      <c r="L140" s="25"/>
      <c r="M140" s="25"/>
      <c r="N140" s="26"/>
      <c r="O140" s="25"/>
      <c r="P140" s="25"/>
      <c r="Q140" s="25"/>
      <c r="R140" s="25"/>
      <c r="S140" s="25"/>
      <c r="T140" s="25"/>
      <c r="U140" s="25"/>
      <c r="V140" s="26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7:48" x14ac:dyDescent="0.25">
      <c r="G141" s="25"/>
      <c r="H141" s="25"/>
      <c r="I141" s="25"/>
      <c r="J141" s="25"/>
      <c r="K141" s="25"/>
      <c r="L141" s="25"/>
      <c r="M141" s="25"/>
      <c r="N141" s="26"/>
      <c r="O141" s="25"/>
      <c r="P141" s="25"/>
      <c r="Q141" s="25"/>
      <c r="R141" s="25"/>
      <c r="S141" s="25"/>
      <c r="T141" s="25"/>
      <c r="U141" s="25"/>
      <c r="V141" s="26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7:48" x14ac:dyDescent="0.25">
      <c r="G142" s="25"/>
      <c r="H142" s="25"/>
      <c r="I142" s="25"/>
      <c r="J142" s="25"/>
      <c r="K142" s="25"/>
      <c r="L142" s="25"/>
      <c r="M142" s="25"/>
      <c r="N142" s="26"/>
      <c r="O142" s="25"/>
      <c r="P142" s="25"/>
      <c r="Q142" s="25"/>
      <c r="R142" s="25"/>
      <c r="S142" s="25"/>
      <c r="T142" s="25"/>
      <c r="U142" s="25"/>
      <c r="V142" s="26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</row>
    <row r="143" spans="7:48" x14ac:dyDescent="0.25">
      <c r="G143" s="25"/>
      <c r="H143" s="25"/>
      <c r="I143" s="25"/>
      <c r="J143" s="25"/>
      <c r="K143" s="25"/>
      <c r="L143" s="25"/>
      <c r="M143" s="25"/>
      <c r="N143" s="26"/>
      <c r="O143" s="25"/>
      <c r="P143" s="25"/>
      <c r="Q143" s="25"/>
      <c r="R143" s="25"/>
      <c r="S143" s="25"/>
      <c r="T143" s="25"/>
      <c r="U143" s="25"/>
      <c r="V143" s="26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</row>
    <row r="144" spans="7:48" x14ac:dyDescent="0.25">
      <c r="G144" s="25"/>
      <c r="H144" s="25"/>
      <c r="I144" s="25"/>
      <c r="J144" s="25"/>
      <c r="K144" s="25"/>
      <c r="L144" s="25"/>
      <c r="M144" s="25"/>
      <c r="N144" s="26"/>
      <c r="O144" s="25"/>
      <c r="P144" s="25"/>
      <c r="Q144" s="25"/>
      <c r="R144" s="25"/>
      <c r="S144" s="25"/>
      <c r="T144" s="25"/>
      <c r="U144" s="25"/>
      <c r="V144" s="26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</row>
    <row r="145" spans="7:48" x14ac:dyDescent="0.25">
      <c r="G145" s="25"/>
      <c r="H145" s="25"/>
      <c r="I145" s="25"/>
      <c r="J145" s="25"/>
      <c r="K145" s="25"/>
      <c r="L145" s="25"/>
      <c r="M145" s="25"/>
      <c r="N145" s="26"/>
      <c r="O145" s="25"/>
      <c r="P145" s="25"/>
      <c r="Q145" s="25"/>
      <c r="R145" s="25"/>
      <c r="S145" s="25"/>
      <c r="T145" s="25"/>
      <c r="U145" s="25"/>
      <c r="V145" s="26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</row>
    <row r="146" spans="7:48" x14ac:dyDescent="0.25">
      <c r="G146" s="25"/>
      <c r="H146" s="25"/>
      <c r="I146" s="25"/>
      <c r="J146" s="25"/>
      <c r="K146" s="25"/>
      <c r="L146" s="25"/>
      <c r="M146" s="25"/>
      <c r="N146" s="26"/>
      <c r="O146" s="25"/>
      <c r="P146" s="25"/>
      <c r="Q146" s="25"/>
      <c r="R146" s="25"/>
      <c r="S146" s="25"/>
      <c r="T146" s="25"/>
      <c r="U146" s="25"/>
      <c r="V146" s="26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7:48" x14ac:dyDescent="0.25">
      <c r="G147" s="25"/>
      <c r="H147" s="25"/>
      <c r="I147" s="25"/>
      <c r="J147" s="25"/>
      <c r="K147" s="25"/>
      <c r="L147" s="25"/>
      <c r="M147" s="25"/>
      <c r="N147" s="26"/>
      <c r="O147" s="25"/>
      <c r="P147" s="25"/>
      <c r="Q147" s="25"/>
      <c r="R147" s="25"/>
      <c r="S147" s="25"/>
      <c r="T147" s="25"/>
      <c r="U147" s="25"/>
      <c r="V147" s="26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</row>
    <row r="148" spans="7:48" x14ac:dyDescent="0.25">
      <c r="G148" s="25"/>
      <c r="H148" s="25"/>
      <c r="I148" s="25"/>
      <c r="J148" s="25"/>
      <c r="K148" s="25"/>
      <c r="L148" s="25"/>
      <c r="M148" s="25"/>
      <c r="N148" s="26"/>
      <c r="O148" s="25"/>
      <c r="P148" s="25"/>
      <c r="Q148" s="25"/>
      <c r="R148" s="25"/>
      <c r="S148" s="25"/>
      <c r="T148" s="25"/>
      <c r="U148" s="25"/>
      <c r="V148" s="26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</row>
    <row r="149" spans="7:48" x14ac:dyDescent="0.25">
      <c r="G149" s="25"/>
      <c r="H149" s="25"/>
      <c r="I149" s="25"/>
      <c r="J149" s="25"/>
      <c r="K149" s="25"/>
      <c r="L149" s="25"/>
      <c r="M149" s="25"/>
      <c r="N149" s="26"/>
      <c r="O149" s="25"/>
      <c r="P149" s="25"/>
      <c r="Q149" s="25"/>
      <c r="R149" s="25"/>
      <c r="S149" s="25"/>
      <c r="T149" s="25"/>
      <c r="U149" s="25"/>
      <c r="V149" s="26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</row>
    <row r="150" spans="7:48" x14ac:dyDescent="0.25">
      <c r="G150" s="25"/>
      <c r="H150" s="25"/>
      <c r="I150" s="25"/>
      <c r="J150" s="25"/>
      <c r="K150" s="25"/>
      <c r="L150" s="25"/>
      <c r="M150" s="25"/>
      <c r="N150" s="26"/>
      <c r="O150" s="25"/>
      <c r="P150" s="25"/>
      <c r="Q150" s="25"/>
      <c r="R150" s="25"/>
      <c r="S150" s="25"/>
      <c r="T150" s="25"/>
      <c r="U150" s="25"/>
      <c r="V150" s="26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</row>
    <row r="151" spans="7:48" x14ac:dyDescent="0.25">
      <c r="G151" s="25"/>
      <c r="H151" s="25"/>
      <c r="I151" s="25"/>
      <c r="J151" s="25"/>
      <c r="K151" s="25"/>
      <c r="L151" s="25"/>
      <c r="M151" s="25"/>
      <c r="N151" s="26"/>
      <c r="O151" s="25"/>
      <c r="P151" s="25"/>
      <c r="Q151" s="25"/>
      <c r="R151" s="25"/>
      <c r="S151" s="25"/>
      <c r="T151" s="25"/>
      <c r="U151" s="25"/>
      <c r="V151" s="26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</row>
    <row r="152" spans="7:48" x14ac:dyDescent="0.25">
      <c r="G152" s="25"/>
      <c r="H152" s="25"/>
      <c r="I152" s="25"/>
      <c r="J152" s="25"/>
      <c r="K152" s="25"/>
      <c r="L152" s="25"/>
      <c r="M152" s="25"/>
      <c r="N152" s="26"/>
      <c r="O152" s="25"/>
      <c r="P152" s="25"/>
      <c r="Q152" s="25"/>
      <c r="R152" s="25"/>
      <c r="S152" s="25"/>
      <c r="T152" s="25"/>
      <c r="U152" s="25"/>
      <c r="V152" s="26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</row>
    <row r="153" spans="7:48" x14ac:dyDescent="0.25">
      <c r="G153" s="25"/>
      <c r="H153" s="25"/>
      <c r="I153" s="25"/>
      <c r="J153" s="25"/>
      <c r="K153" s="25"/>
      <c r="L153" s="25"/>
      <c r="M153" s="25"/>
      <c r="N153" s="26"/>
      <c r="O153" s="25"/>
      <c r="P153" s="25"/>
      <c r="Q153" s="25"/>
      <c r="R153" s="25"/>
      <c r="S153" s="25"/>
      <c r="T153" s="25"/>
      <c r="U153" s="25"/>
      <c r="V153" s="26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</row>
    <row r="154" spans="7:48" x14ac:dyDescent="0.25">
      <c r="G154" s="25"/>
      <c r="H154" s="25"/>
      <c r="I154" s="25"/>
      <c r="J154" s="25"/>
      <c r="K154" s="25"/>
      <c r="L154" s="25"/>
      <c r="M154" s="25"/>
      <c r="N154" s="26"/>
      <c r="O154" s="25"/>
      <c r="P154" s="25"/>
      <c r="Q154" s="25"/>
      <c r="R154" s="25"/>
      <c r="S154" s="25"/>
      <c r="T154" s="25"/>
      <c r="U154" s="25"/>
      <c r="V154" s="26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</row>
    <row r="155" spans="7:48" x14ac:dyDescent="0.25">
      <c r="G155" s="25"/>
      <c r="H155" s="25"/>
      <c r="I155" s="25"/>
      <c r="J155" s="25"/>
      <c r="K155" s="25"/>
      <c r="L155" s="25"/>
      <c r="M155" s="25"/>
      <c r="N155" s="26"/>
      <c r="O155" s="25"/>
      <c r="P155" s="25"/>
      <c r="Q155" s="25"/>
      <c r="R155" s="25"/>
      <c r="S155" s="25"/>
      <c r="T155" s="25"/>
      <c r="U155" s="25"/>
      <c r="V155" s="26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</row>
    <row r="156" spans="7:48" x14ac:dyDescent="0.25">
      <c r="G156" s="25"/>
      <c r="H156" s="25"/>
      <c r="I156" s="25"/>
      <c r="J156" s="25"/>
      <c r="K156" s="25"/>
      <c r="L156" s="25"/>
      <c r="M156" s="25"/>
      <c r="N156" s="26"/>
      <c r="O156" s="25"/>
      <c r="P156" s="25"/>
      <c r="Q156" s="25"/>
      <c r="R156" s="25"/>
      <c r="S156" s="25"/>
      <c r="T156" s="25"/>
      <c r="U156" s="25"/>
      <c r="V156" s="26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</row>
    <row r="157" spans="7:48" x14ac:dyDescent="0.25">
      <c r="G157" s="25"/>
      <c r="H157" s="25"/>
      <c r="I157" s="25"/>
      <c r="J157" s="25"/>
      <c r="K157" s="25"/>
      <c r="L157" s="25"/>
      <c r="M157" s="25"/>
      <c r="N157" s="26"/>
      <c r="O157" s="25"/>
      <c r="P157" s="25"/>
      <c r="Q157" s="25"/>
      <c r="R157" s="25"/>
      <c r="S157" s="25"/>
      <c r="T157" s="25"/>
      <c r="U157" s="25"/>
      <c r="V157" s="26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</row>
    <row r="158" spans="7:48" x14ac:dyDescent="0.25">
      <c r="G158" s="25"/>
      <c r="H158" s="25"/>
      <c r="I158" s="25"/>
      <c r="J158" s="25"/>
      <c r="K158" s="25"/>
      <c r="L158" s="25"/>
      <c r="M158" s="25"/>
      <c r="N158" s="26"/>
      <c r="O158" s="25"/>
      <c r="P158" s="25"/>
      <c r="Q158" s="25"/>
      <c r="R158" s="25"/>
      <c r="S158" s="25"/>
      <c r="T158" s="25"/>
      <c r="U158" s="25"/>
      <c r="V158" s="26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</row>
    <row r="159" spans="7:48" x14ac:dyDescent="0.25">
      <c r="G159" s="25"/>
      <c r="H159" s="25"/>
      <c r="I159" s="25"/>
      <c r="J159" s="25"/>
      <c r="K159" s="25"/>
      <c r="L159" s="25"/>
      <c r="M159" s="25"/>
      <c r="N159" s="26"/>
      <c r="O159" s="25"/>
      <c r="P159" s="25"/>
      <c r="Q159" s="25"/>
      <c r="R159" s="25"/>
      <c r="S159" s="25"/>
      <c r="T159" s="25"/>
      <c r="U159" s="25"/>
      <c r="V159" s="26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</row>
    <row r="160" spans="7:48" x14ac:dyDescent="0.25">
      <c r="G160" s="25"/>
      <c r="H160" s="25"/>
      <c r="I160" s="25"/>
      <c r="J160" s="25"/>
      <c r="K160" s="25"/>
      <c r="L160" s="25"/>
      <c r="M160" s="25"/>
      <c r="N160" s="26"/>
      <c r="O160" s="25"/>
      <c r="P160" s="25"/>
      <c r="Q160" s="25"/>
      <c r="R160" s="25"/>
      <c r="S160" s="25"/>
      <c r="T160" s="25"/>
      <c r="U160" s="25"/>
      <c r="V160" s="26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</row>
    <row r="161" spans="7:48" x14ac:dyDescent="0.25">
      <c r="G161" s="25"/>
      <c r="H161" s="25"/>
      <c r="I161" s="25"/>
      <c r="J161" s="25"/>
      <c r="K161" s="25"/>
      <c r="L161" s="25"/>
      <c r="M161" s="25"/>
      <c r="N161" s="26"/>
      <c r="O161" s="25"/>
      <c r="P161" s="25"/>
      <c r="Q161" s="25"/>
      <c r="R161" s="25"/>
      <c r="S161" s="25"/>
      <c r="T161" s="25"/>
      <c r="U161" s="25"/>
      <c r="V161" s="26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</row>
    <row r="162" spans="7:48" x14ac:dyDescent="0.25">
      <c r="G162" s="25"/>
      <c r="H162" s="25"/>
      <c r="I162" s="25"/>
      <c r="J162" s="25"/>
      <c r="K162" s="25"/>
      <c r="L162" s="25"/>
      <c r="M162" s="25"/>
      <c r="N162" s="26"/>
      <c r="O162" s="25"/>
      <c r="P162" s="25"/>
      <c r="Q162" s="25"/>
      <c r="R162" s="25"/>
      <c r="S162" s="25"/>
      <c r="T162" s="25"/>
      <c r="U162" s="25"/>
      <c r="V162" s="26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</row>
    <row r="163" spans="7:48" x14ac:dyDescent="0.25">
      <c r="G163" s="25"/>
      <c r="H163" s="25"/>
      <c r="I163" s="25"/>
      <c r="J163" s="25"/>
      <c r="K163" s="25"/>
      <c r="L163" s="25"/>
      <c r="M163" s="25"/>
      <c r="N163" s="26"/>
      <c r="O163" s="25"/>
      <c r="P163" s="25"/>
      <c r="Q163" s="25"/>
      <c r="R163" s="25"/>
      <c r="S163" s="25"/>
      <c r="T163" s="25"/>
      <c r="U163" s="25"/>
      <c r="V163" s="26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</row>
    <row r="164" spans="7:48" x14ac:dyDescent="0.25">
      <c r="G164" s="25"/>
      <c r="H164" s="25"/>
      <c r="I164" s="25"/>
      <c r="J164" s="25"/>
      <c r="K164" s="25"/>
      <c r="L164" s="25"/>
      <c r="M164" s="25"/>
      <c r="N164" s="26"/>
      <c r="O164" s="25"/>
      <c r="P164" s="25"/>
      <c r="Q164" s="25"/>
      <c r="R164" s="25"/>
      <c r="S164" s="25"/>
      <c r="T164" s="25"/>
      <c r="U164" s="25"/>
      <c r="V164" s="26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</row>
    <row r="165" spans="7:48" x14ac:dyDescent="0.25">
      <c r="G165" s="25"/>
      <c r="H165" s="25"/>
      <c r="I165" s="25"/>
      <c r="J165" s="25"/>
      <c r="K165" s="25"/>
      <c r="L165" s="25"/>
      <c r="M165" s="25"/>
      <c r="N165" s="26"/>
      <c r="O165" s="25"/>
      <c r="P165" s="25"/>
      <c r="Q165" s="25"/>
      <c r="R165" s="25"/>
      <c r="S165" s="25"/>
      <c r="T165" s="25"/>
      <c r="U165" s="25"/>
      <c r="V165" s="26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</row>
  </sheetData>
  <sheetProtection algorithmName="SHA-512" hashValue="F5H/fDLkBHQ1OdAParoPaCivMPQvlOgSs7Jr78Hux1WUxf+NwADrAZxbFwdOFyMrkPf2Knpi+I4rVd9WhRDKvw==" saltValue="tf1nBGD0xgbAI1K/cW60zg==" spinCount="100000" sheet="1" formatCells="0" formatColumns="0" formatRows="0" insertColumns="0" insertRows="0" sort="0" autoFilter="0" pivotTables="0"/>
  <mergeCells count="1">
    <mergeCell ref="C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Aleshia Zionce</cp:lastModifiedBy>
  <dcterms:created xsi:type="dcterms:W3CDTF">2023-08-18T17:08:42Z</dcterms:created>
  <dcterms:modified xsi:type="dcterms:W3CDTF">2025-01-20T19:27:32Z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bdb4e0-4ac9-4b4f-ae84-2ade086bb6da_Enabled">
    <vt:lpwstr>true</vt:lpwstr>
  </property>
  <property fmtid="{D5CDD505-2E9C-101B-9397-08002B2CF9AE}" pid="3" name="MSIP_Label_6ebdb4e0-4ac9-4b4f-ae84-2ade086bb6da_SetDate">
    <vt:lpwstr>2023-08-18T17:08:46Z</vt:lpwstr>
  </property>
  <property fmtid="{D5CDD505-2E9C-101B-9397-08002B2CF9AE}" pid="4" name="MSIP_Label_6ebdb4e0-4ac9-4b4f-ae84-2ade086bb6da_Method">
    <vt:lpwstr>Privileged</vt:lpwstr>
  </property>
  <property fmtid="{D5CDD505-2E9C-101B-9397-08002B2CF9AE}" pid="5" name="MSIP_Label_6ebdb4e0-4ac9-4b4f-ae84-2ade086bb6da_Name">
    <vt:lpwstr>GWL - Public</vt:lpwstr>
  </property>
  <property fmtid="{D5CDD505-2E9C-101B-9397-08002B2CF9AE}" pid="6" name="MSIP_Label_6ebdb4e0-4ac9-4b4f-ae84-2ade086bb6da_SiteId">
    <vt:lpwstr>eaa6cb52-58d7-45cd-8bd6-b1d2a8e61312</vt:lpwstr>
  </property>
  <property fmtid="{D5CDD505-2E9C-101B-9397-08002B2CF9AE}" pid="7" name="MSIP_Label_6ebdb4e0-4ac9-4b4f-ae84-2ade086bb6da_ActionId">
    <vt:lpwstr>abe73ccb-5db0-412e-8c90-830f04ddd23b</vt:lpwstr>
  </property>
  <property fmtid="{D5CDD505-2E9C-101B-9397-08002B2CF9AE}" pid="8" name="MSIP_Label_6ebdb4e0-4ac9-4b4f-ae84-2ade086bb6da_ContentBits">
    <vt:lpwstr>0</vt:lpwstr>
  </property>
  <property fmtid="{D5CDD505-2E9C-101B-9397-08002B2CF9AE}" pid="9" name="MSIP_Label_9043f10a-881e-4653-a55e-02ca2cc829dc_Enabled">
    <vt:lpwstr>true</vt:lpwstr>
  </property>
  <property fmtid="{D5CDD505-2E9C-101B-9397-08002B2CF9AE}" pid="10" name="MSIP_Label_9043f10a-881e-4653-a55e-02ca2cc829dc_SetDate">
    <vt:lpwstr>2024-12-13T12:59:36Z</vt:lpwstr>
  </property>
  <property fmtid="{D5CDD505-2E9C-101B-9397-08002B2CF9AE}" pid="11" name="MSIP_Label_9043f10a-881e-4653-a55e-02ca2cc829dc_Method">
    <vt:lpwstr>Standard</vt:lpwstr>
  </property>
  <property fmtid="{D5CDD505-2E9C-101B-9397-08002B2CF9AE}" pid="12" name="MSIP_Label_9043f10a-881e-4653-a55e-02ca2cc829dc_Name">
    <vt:lpwstr>ADC_class_200</vt:lpwstr>
  </property>
  <property fmtid="{D5CDD505-2E9C-101B-9397-08002B2CF9AE}" pid="13" name="MSIP_Label_9043f10a-881e-4653-a55e-02ca2cc829dc_SiteId">
    <vt:lpwstr>94cfddbc-0627-494a-ad7a-29aea3aea832</vt:lpwstr>
  </property>
  <property fmtid="{D5CDD505-2E9C-101B-9397-08002B2CF9AE}" pid="14" name="MSIP_Label_9043f10a-881e-4653-a55e-02ca2cc829dc_ActionId">
    <vt:lpwstr>af3bc55f-ab71-4b01-9a8e-f8aa2fffef83</vt:lpwstr>
  </property>
  <property fmtid="{D5CDD505-2E9C-101B-9397-08002B2CF9AE}" pid="15" name="MSIP_Label_9043f10a-881e-4653-a55e-02ca2cc829dc_ContentBits">
    <vt:lpwstr>0</vt:lpwstr>
  </property>
</Properties>
</file>