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395BA3A3-33CA-44C6-B87C-E4A95A58C20D}" xr6:coauthVersionLast="47" xr6:coauthVersionMax="47" xr10:uidLastSave="{00000000-0000-0000-0000-000000000000}"/>
  <bookViews>
    <workbookView xWindow="780" yWindow="780" windowWidth="20460" windowHeight="10440" activeTab="2" xr2:uid="{00000000-000D-0000-FFFF-FFFF00000000}"/>
  </bookViews>
  <sheets>
    <sheet name="Question 2 (c)" sheetId="11" r:id="rId1"/>
    <sheet name="Question 5 (c)" sheetId="12" r:id="rId2"/>
    <sheet name="Question 5 (d)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3" l="1"/>
  <c r="D20" i="13"/>
  <c r="C25" i="13"/>
  <c r="D25" i="13"/>
  <c r="D33" i="13" s="1"/>
  <c r="C31" i="13"/>
  <c r="C33" i="13" s="1"/>
  <c r="D31" i="13"/>
  <c r="F72" i="13"/>
  <c r="F76" i="13" s="1"/>
  <c r="G72" i="13"/>
  <c r="H72" i="13"/>
  <c r="H73" i="13"/>
  <c r="F74" i="13"/>
  <c r="F80" i="13"/>
  <c r="F82" i="13" s="1"/>
  <c r="H80" i="13"/>
  <c r="H82" i="13" s="1"/>
  <c r="F81" i="13"/>
  <c r="G81" i="13"/>
  <c r="H81" i="13"/>
  <c r="C82" i="13"/>
  <c r="D82" i="13"/>
  <c r="F84" i="13"/>
  <c r="F88" i="13" s="1"/>
  <c r="G84" i="13"/>
  <c r="G88" i="13" s="1"/>
  <c r="H84" i="13"/>
  <c r="H88" i="13" s="1"/>
  <c r="F85" i="13"/>
  <c r="G85" i="13"/>
  <c r="H85" i="13"/>
  <c r="F86" i="13"/>
  <c r="G86" i="13"/>
  <c r="H86" i="13"/>
  <c r="F87" i="13"/>
  <c r="G87" i="13"/>
  <c r="H87" i="13" s="1"/>
  <c r="C93" i="13"/>
  <c r="F93" i="13"/>
  <c r="C94" i="13"/>
  <c r="D93" i="13" s="1"/>
  <c r="D94" i="13" s="1"/>
  <c r="C98" i="13"/>
  <c r="C99" i="13" s="1"/>
  <c r="C20" i="12"/>
  <c r="D20" i="12"/>
  <c r="C25" i="12"/>
  <c r="C33" i="12" s="1"/>
  <c r="D25" i="12"/>
  <c r="C31" i="12"/>
  <c r="D31" i="12"/>
  <c r="D33" i="12" s="1"/>
  <c r="C68" i="12"/>
  <c r="D68" i="12"/>
  <c r="C71" i="12"/>
  <c r="C73" i="12" s="1"/>
  <c r="D71" i="12"/>
  <c r="C78" i="12"/>
  <c r="C79" i="12" s="1"/>
  <c r="D78" i="12"/>
  <c r="D79" i="12"/>
  <c r="C85" i="12"/>
  <c r="D85" i="12"/>
  <c r="C101" i="12"/>
  <c r="C114" i="12" s="1"/>
  <c r="C102" i="12"/>
  <c r="C104" i="12"/>
  <c r="C108" i="12"/>
  <c r="C109" i="12"/>
  <c r="C112" i="12"/>
  <c r="C113" i="12"/>
  <c r="F90" i="13" l="1"/>
  <c r="F94" i="13" s="1"/>
  <c r="H75" i="13"/>
  <c r="G75" i="13"/>
  <c r="G80" i="13"/>
  <c r="G82" i="13" s="1"/>
  <c r="C87" i="12"/>
  <c r="H74" i="13" l="1"/>
  <c r="H76" i="13" s="1"/>
  <c r="H90" i="13" s="1"/>
  <c r="G93" i="13"/>
  <c r="G94" i="13" s="1"/>
  <c r="G74" i="13"/>
  <c r="G76" i="13" s="1"/>
  <c r="G90" i="13" s="1"/>
  <c r="H93" i="13"/>
  <c r="C90" i="12"/>
  <c r="D72" i="12"/>
  <c r="H94" i="13" l="1"/>
  <c r="D73" i="12"/>
  <c r="D87" i="12" s="1"/>
  <c r="C111" i="12"/>
  <c r="C115" i="12" s="1"/>
  <c r="C117" i="12" s="1"/>
  <c r="C92" i="12"/>
  <c r="C96" i="12" s="1"/>
  <c r="F40" i="11" l="1"/>
  <c r="E40" i="11"/>
  <c r="C40" i="11"/>
  <c r="D41" i="11"/>
  <c r="D42" i="11"/>
  <c r="D43" i="11"/>
  <c r="D44" i="11"/>
  <c r="D45" i="11"/>
  <c r="D40" i="11"/>
  <c r="D34" i="11"/>
  <c r="D35" i="11"/>
  <c r="D36" i="11"/>
  <c r="D37" i="11"/>
  <c r="D33" i="11"/>
  <c r="F41" i="11" s="1"/>
  <c r="F42" i="11" s="1"/>
  <c r="F43" i="11" s="1"/>
  <c r="F44" i="11" s="1"/>
  <c r="F45" i="11" s="1"/>
  <c r="C41" i="11" l="1"/>
  <c r="C42" i="11" s="1"/>
  <c r="C43" i="11" s="1"/>
  <c r="C44" i="11" s="1"/>
  <c r="C45" i="11" s="1"/>
  <c r="E41" i="11"/>
  <c r="E42" i="11" s="1"/>
  <c r="E43" i="11" s="1"/>
  <c r="E44" i="11" s="1"/>
  <c r="E45" i="11" s="1"/>
</calcChain>
</file>

<file path=xl/sharedStrings.xml><?xml version="1.0" encoding="utf-8"?>
<sst xmlns="http://schemas.openxmlformats.org/spreadsheetml/2006/main" count="218" uniqueCount="110">
  <si>
    <t>ANSWER:</t>
  </si>
  <si>
    <t>Show work below</t>
  </si>
  <si>
    <t>Year</t>
  </si>
  <si>
    <t>(c)</t>
  </si>
  <si>
    <t>Question 2 (c)</t>
  </si>
  <si>
    <t>(c) (3 points)  You are given the following information for four policies:</t>
  </si>
  <si>
    <t>Policy</t>
  </si>
  <si>
    <t>Product Type</t>
  </si>
  <si>
    <t>Investment Option</t>
  </si>
  <si>
    <t>Fixed Indexed Annuity</t>
  </si>
  <si>
    <t>70% participation strategy only, annual point-to-point</t>
  </si>
  <si>
    <t>Variable Annuity</t>
  </si>
  <si>
    <t>100% index fund</t>
  </si>
  <si>
    <t>4% cap, annual point-to-point</t>
  </si>
  <si>
    <t>Registered Index-Linked Annuity</t>
  </si>
  <si>
    <t>15% cap and 10% buffer, annual point-to-point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</si>
  <si>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All investment options are tied directly to the S&amp;P 500 Index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</si>
  <si>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Assume no charges</t>
    </r>
  </si>
  <si>
    <t>S&amp;P 500 Index</t>
  </si>
  <si>
    <t xml:space="preserve">Calculate the account value progression through the end of year 5 for each of the </t>
  </si>
  <si>
    <t>four policies, assuming an initial deposit of 1,000. Show all work.</t>
  </si>
  <si>
    <t>Responses for parts (a) and (b) are to be provided in the Word document.</t>
  </si>
  <si>
    <t>Index Return</t>
  </si>
  <si>
    <t>Responses for (d) is to be provided on another tab in this Excel workbook.</t>
  </si>
  <si>
    <t>Responses for parts (a) and (b) is to be provided in the Word document.</t>
  </si>
  <si>
    <t>Yes</t>
  </si>
  <si>
    <t>Can XYZ Re afford to pay this first year expense allowance without exhausting all of its surplus in year 1? (Show work proving this answer in the lines above)</t>
  </si>
  <si>
    <t>Since it has a positive surplus at end of yr 1 yes it can afford the expense allowance of 8,958 without exhausting surplus</t>
  </si>
  <si>
    <t>Its surplus at the end of year 1 is 1000 + (-478) = 522</t>
  </si>
  <si>
    <t>Its gain from operations is (478) which includes the funding of its 360 liability increase and payment of all expenses.</t>
  </si>
  <si>
    <t>XYZ has a surplus of 1000 at the start of year 1</t>
  </si>
  <si>
    <t>Gain from Operations</t>
  </si>
  <si>
    <t>Total Expenses</t>
  </si>
  <si>
    <t>Premium Tax</t>
  </si>
  <si>
    <t>Maintenance</t>
  </si>
  <si>
    <t>Acquisition</t>
  </si>
  <si>
    <t>Commissions</t>
  </si>
  <si>
    <t>Total Benefits</t>
  </si>
  <si>
    <t>Reserve Increase</t>
  </si>
  <si>
    <t>Surrenders</t>
  </si>
  <si>
    <t>Claims</t>
  </si>
  <si>
    <t>Total Revenue</t>
  </si>
  <si>
    <t>Investment Income on Reserves</t>
  </si>
  <si>
    <t>Investment Income on Surplus</t>
  </si>
  <si>
    <t>Gross Premiums</t>
  </si>
  <si>
    <t>Year 1</t>
  </si>
  <si>
    <t>XYZ Statutory Gain from Operations (80% Coinsurance)</t>
  </si>
  <si>
    <t>XYZ Re</t>
  </si>
  <si>
    <t>(c) (ii)</t>
  </si>
  <si>
    <t>Minimum first year expense allowance as a percent of ceded premium that would be needed in Proposal 1 for ABC to avoid a negative Gain from Operations in year 1</t>
  </si>
  <si>
    <t>The expense allowance as a % of ceded premium is:</t>
  </si>
  <si>
    <t>Thus need an allowance of 8,958 to make gain $0</t>
  </si>
  <si>
    <t>With Reinsurance but no expense allowance the gain would be:</t>
  </si>
  <si>
    <t>Ceded Reserve</t>
  </si>
  <si>
    <t>Reinsurance Allowance</t>
  </si>
  <si>
    <t>Premium Tax Reimbursement from Reinsurer</t>
  </si>
  <si>
    <t>Ceded Premiums</t>
  </si>
  <si>
    <t>ABC Statutory Gain from Operations (80% Coinsurance)</t>
  </si>
  <si>
    <t>ABC</t>
  </si>
  <si>
    <t>(c) (i)</t>
  </si>
  <si>
    <t>80% Co-Ins With Expense Allowance</t>
  </si>
  <si>
    <t>80% Co-Ins But No Expense Allownace</t>
  </si>
  <si>
    <t>Show all work.</t>
  </si>
  <si>
    <t xml:space="preserve">(ii) Determine whether XYZ Re could afford to pay this first year expense allowance without exhausting all of its surplus in year 1.  </t>
  </si>
  <si>
    <t>to avoid a negative Gain from Operations in year 1.  Show all work.</t>
  </si>
  <si>
    <t xml:space="preserve">(i) Determine the minimum first year expense allowance as a percent of ceded premium that would be needed in Proposal 1 for ABC </t>
  </si>
  <si>
    <t>(c) (4 points)</t>
  </si>
  <si>
    <t>YRT Reinsurance Premium Rate per 1,000</t>
  </si>
  <si>
    <t>YRT Mean Reserves per 1,000</t>
  </si>
  <si>
    <t>Mean Reserves per 1,000</t>
  </si>
  <si>
    <t>Year 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</si>
  <si>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NAAR is defined as face amount – mean reserves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</si>
  <si>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reserves per unit are the same for the ceding company and the reinsurer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</si>
  <si>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ABC and XYZ Re each have an initial surplus of 1,000 and an investment rate of return of 8% in all years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</si>
  <si>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XYZ Re maintenance expenses are 20 per ceded policy annually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</si>
  <si>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XYZ Re acquisition expenses are 40 per ceded policy </t>
    </r>
  </si>
  <si>
    <t>You are given: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</si>
  <si>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Proposal 2: YRT with an initial ceded face amount of 600,000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</si>
  <si>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Proposal 1: 80% Coinsurance</t>
    </r>
  </si>
  <si>
    <t>ABC is evaluating two reinsurance proposals from XYZ Re:</t>
  </si>
  <si>
    <t>Premiums</t>
  </si>
  <si>
    <t>ABC Statutory Gain from Operations (no reinsurance)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</si>
  <si>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accounting is on a US statutory basis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</si>
  <si>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There are no surrenders, lapses, or deaths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</si>
  <si>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Premium tax rate is 2% for all years</t>
    </r>
  </si>
  <si>
    <t>Assume:</t>
  </si>
  <si>
    <t>Annual policy fee</t>
  </si>
  <si>
    <t>Annual premium rate per 1,000</t>
  </si>
  <si>
    <t>Face amount</t>
  </si>
  <si>
    <t>ABC Life, a US insurance company, issues a whole life policy:</t>
  </si>
  <si>
    <t>Question 5 (c)</t>
  </si>
  <si>
    <t>Responses for (c) is to be provided on another tab in this Excel workbook.</t>
  </si>
  <si>
    <t>Or said differently, max YRT premium rate yr 2 per 1000:</t>
  </si>
  <si>
    <t>Max increase ABC could accept as a % of ceded face per 1000</t>
  </si>
  <si>
    <t>Max ceded premium so that surplus in yr2 not lower with reinsurance than without (i.e. so that G94 = D94 by changing G73, this is shown in column H)</t>
  </si>
  <si>
    <t>Surplus End of Year</t>
  </si>
  <si>
    <t>Surplus Beginning of Year</t>
  </si>
  <si>
    <t>Year 2 (with max ceded premium)</t>
  </si>
  <si>
    <t>Year 2 (no yr2 ceded premium used for calculation)</t>
  </si>
  <si>
    <t>ABC Statutory Gain from Operations</t>
  </si>
  <si>
    <t>With ZFT YRT Reinsurance</t>
  </si>
  <si>
    <t>No Reinsurance</t>
  </si>
  <si>
    <t>To avoid surplus strain means the surplus under the updated YRT rates should not be lower than the surplus without YRT (otherwise it would experience more strain than without reinsurance).</t>
  </si>
  <si>
    <t>(d)</t>
  </si>
  <si>
    <t xml:space="preserve">Determine the maximum increase that ABC could accept in the second year YRT premium, as a percent of ceded face per 1,000.  </t>
  </si>
  <si>
    <t xml:space="preserve">YRT rates in subsequent years to offset the cost.   </t>
  </si>
  <si>
    <t xml:space="preserve">to offer a ZFT scale (zero first year YRT premium) instead of the proposed premium scale, which requires an increase in the </t>
  </si>
  <si>
    <t>ABC would like to avoid additional surplus strain in the first two policy years. To help meet this objective, ABC plans to ask XYZ Re</t>
  </si>
  <si>
    <t>(d) (4 points)</t>
  </si>
  <si>
    <t>Question 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</si>
</sst>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6" fillId="2" borderId="0" xfId="0" applyFont="1" applyFill="1"/>
    <xf numFmtId="0" fontId="6" fillId="0" borderId="0" xfId="0" applyFont="1"/>
    <xf numFmtId="3" fontId="6" fillId="2" borderId="0" xfId="1" applyNumberFormat="1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3" fontId="3" fillId="2" borderId="0" xfId="1" applyNumberFormat="1" applyFont="1" applyFill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indent="8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6" fillId="0" borderId="0" xfId="3" applyNumberFormat="1" applyFont="1" applyAlignment="1">
      <alignment horizontal="center"/>
    </xf>
    <xf numFmtId="164" fontId="6" fillId="0" borderId="0" xfId="7" applyNumberFormat="1" applyFont="1" applyAlignment="1"/>
    <xf numFmtId="164" fontId="6" fillId="0" borderId="5" xfId="3" applyNumberFormat="1" applyFont="1" applyBorder="1" applyAlignment="1">
      <alignment horizontal="center"/>
    </xf>
    <xf numFmtId="164" fontId="6" fillId="0" borderId="6" xfId="3" applyNumberFormat="1" applyFont="1" applyBorder="1" applyAlignment="1">
      <alignment horizontal="center"/>
    </xf>
    <xf numFmtId="164" fontId="6" fillId="3" borderId="3" xfId="3" applyNumberFormat="1" applyFont="1" applyFill="1" applyBorder="1" applyAlignment="1">
      <alignment horizontal="center"/>
    </xf>
    <xf numFmtId="0" fontId="0" fillId="2" borderId="0" xfId="0" applyFill="1"/>
    <xf numFmtId="0" fontId="6" fillId="0" borderId="1" xfId="0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7" xfId="0" applyFont="1" applyBorder="1"/>
    <xf numFmtId="0" fontId="8" fillId="0" borderId="8" xfId="0" applyFont="1" applyBorder="1"/>
    <xf numFmtId="10" fontId="6" fillId="0" borderId="1" xfId="0" applyNumberFormat="1" applyFont="1" applyBorder="1"/>
    <xf numFmtId="0" fontId="8" fillId="0" borderId="0" xfId="0" applyFont="1" applyAlignment="1">
      <alignment horizontal="left"/>
    </xf>
    <xf numFmtId="10" fontId="8" fillId="0" borderId="9" xfId="3" applyNumberFormat="1" applyFont="1" applyBorder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indent="8"/>
    </xf>
    <xf numFmtId="3" fontId="2" fillId="2" borderId="4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44" fontId="6" fillId="0" borderId="9" xfId="8" applyFont="1" applyBorder="1" applyAlignment="1"/>
    <xf numFmtId="0" fontId="6" fillId="0" borderId="9" xfId="0" applyFont="1" applyBorder="1" applyAlignment="1">
      <alignment horizontal="center"/>
    </xf>
    <xf numFmtId="9" fontId="6" fillId="0" borderId="0" xfId="3" applyFont="1" applyBorder="1" applyAlignment="1">
      <alignment horizontal="center"/>
    </xf>
    <xf numFmtId="9" fontId="6" fillId="0" borderId="9" xfId="3" applyFont="1" applyBorder="1" applyAlignment="1"/>
    <xf numFmtId="164" fontId="6" fillId="0" borderId="9" xfId="7" applyNumberFormat="1" applyFont="1" applyBorder="1" applyAlignment="1"/>
    <xf numFmtId="0" fontId="6" fillId="0" borderId="9" xfId="0" applyFont="1" applyBorder="1" applyAlignment="1">
      <alignment horizontal="center" wrapText="1"/>
    </xf>
    <xf numFmtId="164" fontId="6" fillId="0" borderId="0" xfId="7" applyNumberFormat="1" applyFont="1" applyBorder="1" applyAlignment="1">
      <alignment horizontal="center"/>
    </xf>
    <xf numFmtId="164" fontId="6" fillId="0" borderId="0" xfId="7" applyNumberFormat="1" applyFont="1"/>
    <xf numFmtId="164" fontId="2" fillId="0" borderId="0" xfId="7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64" fontId="8" fillId="0" borderId="0" xfId="7" applyNumberFormat="1" applyFont="1"/>
    <xf numFmtId="0" fontId="11" fillId="0" borderId="0" xfId="0" applyFont="1" applyAlignment="1">
      <alignment horizontal="left"/>
    </xf>
    <xf numFmtId="164" fontId="8" fillId="0" borderId="0" xfId="7" applyNumberFormat="1" applyFont="1" applyBorder="1" applyAlignment="1">
      <alignment horizontal="center"/>
    </xf>
    <xf numFmtId="9" fontId="8" fillId="0" borderId="0" xfId="3" applyFont="1" applyBorder="1" applyAlignment="1">
      <alignment horizontal="center"/>
    </xf>
    <xf numFmtId="164" fontId="3" fillId="0" borderId="0" xfId="7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9">
    <cellStyle name="Comma" xfId="7" builtinId="3"/>
    <cellStyle name="Comma 10 2" xfId="5" xr:uid="{BA188B69-FE7F-4E7D-8CB2-A0CAC63EA9BA}"/>
    <cellStyle name="Comma 3 2" xfId="6" xr:uid="{E35F78C4-70AE-4CE6-8DB6-C285A81B32D6}"/>
    <cellStyle name="Currency" xfId="8" builtinId="4"/>
    <cellStyle name="Normal" xfId="0" builtinId="0"/>
    <cellStyle name="Normal 2 2" xfId="4" xr:uid="{D095B7C2-1F87-4AB2-9882-671F794A2E56}"/>
    <cellStyle name="Normal 7 3" xfId="1" xr:uid="{75DB22FD-961A-466F-9696-3EEF6D6F9AE2}"/>
    <cellStyle name="Percent" xfId="3" builtinId="5"/>
    <cellStyle name="Percent 3 2" xfId="2" xr:uid="{CC538809-3C7B-44CC-B74C-A8D84E888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1149-8F74-4613-801F-C112A0EB20FE}">
  <dimension ref="A1:F49"/>
  <sheetViews>
    <sheetView zoomScale="80" zoomScaleNormal="80" workbookViewId="0">
      <selection activeCell="D41" sqref="D41"/>
    </sheetView>
  </sheetViews>
  <sheetFormatPr defaultColWidth="9.140625" defaultRowHeight="15" x14ac:dyDescent="0.25"/>
  <cols>
    <col min="1" max="1" width="9.140625" style="6"/>
    <col min="2" max="2" width="11.140625" style="6" customWidth="1"/>
    <col min="3" max="3" width="23.85546875" style="6" customWidth="1"/>
    <col min="4" max="4" width="26.85546875" style="6" customWidth="1"/>
    <col min="5" max="5" width="21.85546875" style="6" customWidth="1"/>
    <col min="6" max="6" width="23.42578125" style="6" customWidth="1"/>
    <col min="7" max="16384" width="9.140625" style="6"/>
  </cols>
  <sheetData>
    <row r="1" spans="1:6" ht="17.45" x14ac:dyDescent="0.25">
      <c r="A1" s="2" t="s">
        <v>4</v>
      </c>
      <c r="B1" s="5"/>
      <c r="C1" s="5"/>
      <c r="D1" s="5"/>
      <c r="E1" s="5"/>
      <c r="F1" s="5"/>
    </row>
    <row r="2" spans="1:6" ht="17.45" x14ac:dyDescent="0.25">
      <c r="A2" s="2"/>
      <c r="B2" s="5"/>
      <c r="C2" s="5"/>
      <c r="D2" s="5"/>
      <c r="E2" s="5"/>
      <c r="F2" s="5"/>
    </row>
    <row r="3" spans="1:6" ht="15.6" x14ac:dyDescent="0.25">
      <c r="A3" s="3" t="s">
        <v>5</v>
      </c>
      <c r="B3" s="5"/>
      <c r="C3" s="5"/>
      <c r="D3" s="5"/>
      <c r="E3" s="5"/>
      <c r="F3" s="5"/>
    </row>
    <row r="4" spans="1:6" s="10" customFormat="1" ht="16.149999999999999" thickBot="1" x14ac:dyDescent="0.35">
      <c r="A4" s="3"/>
      <c r="B4" s="11"/>
      <c r="C4" s="11"/>
      <c r="D4" s="11"/>
      <c r="E4" s="11"/>
      <c r="F4" s="11"/>
    </row>
    <row r="5" spans="1:6" s="1" customFormat="1" ht="20.25" customHeight="1" thickBot="1" x14ac:dyDescent="0.35">
      <c r="A5" s="3"/>
      <c r="B5" s="15" t="s">
        <v>6</v>
      </c>
      <c r="C5" s="16" t="s">
        <v>7</v>
      </c>
      <c r="D5" s="16" t="s">
        <v>8</v>
      </c>
      <c r="E5" s="3"/>
      <c r="F5" s="3"/>
    </row>
    <row r="6" spans="1:6" s="1" customFormat="1" ht="31.9" thickBot="1" x14ac:dyDescent="0.35">
      <c r="A6" s="3"/>
      <c r="B6" s="24">
        <v>1</v>
      </c>
      <c r="C6" s="17" t="s">
        <v>9</v>
      </c>
      <c r="D6" s="17" t="s">
        <v>10</v>
      </c>
      <c r="E6" s="3"/>
      <c r="F6" s="3"/>
    </row>
    <row r="7" spans="1:6" s="1" customFormat="1" ht="32.25" customHeight="1" thickBot="1" x14ac:dyDescent="0.35">
      <c r="A7" s="3"/>
      <c r="B7" s="24">
        <v>2</v>
      </c>
      <c r="C7" s="17" t="s">
        <v>11</v>
      </c>
      <c r="D7" s="17" t="s">
        <v>12</v>
      </c>
      <c r="E7" s="3"/>
      <c r="F7" s="3"/>
    </row>
    <row r="8" spans="1:6" s="1" customFormat="1" ht="31.9" thickBot="1" x14ac:dyDescent="0.35">
      <c r="A8" s="3"/>
      <c r="B8" s="24">
        <v>3</v>
      </c>
      <c r="C8" s="17" t="s">
        <v>9</v>
      </c>
      <c r="D8" s="17" t="s">
        <v>13</v>
      </c>
      <c r="E8" s="3"/>
      <c r="F8" s="3"/>
    </row>
    <row r="9" spans="1:6" s="1" customFormat="1" ht="31.9" thickBot="1" x14ac:dyDescent="0.35">
      <c r="A9" s="3"/>
      <c r="B9" s="24">
        <v>4</v>
      </c>
      <c r="C9" s="17" t="s">
        <v>14</v>
      </c>
      <c r="D9" s="17" t="s">
        <v>15</v>
      </c>
      <c r="E9" s="3"/>
      <c r="F9" s="3"/>
    </row>
    <row r="10" spans="1:6" s="10" customFormat="1" ht="15.6" x14ac:dyDescent="0.3">
      <c r="A10" s="3"/>
      <c r="B10" s="3"/>
      <c r="C10" s="3"/>
      <c r="D10" s="12"/>
      <c r="E10" s="3"/>
      <c r="F10" s="3"/>
    </row>
    <row r="11" spans="1:6" s="10" customFormat="1" ht="15.75" x14ac:dyDescent="0.25">
      <c r="A11" s="3"/>
      <c r="B11" s="18" t="s">
        <v>16</v>
      </c>
      <c r="C11" s="3"/>
      <c r="D11" s="12"/>
      <c r="E11" s="12"/>
      <c r="F11" s="11"/>
    </row>
    <row r="12" spans="1:6" s="10" customFormat="1" ht="15.75" x14ac:dyDescent="0.25">
      <c r="A12" s="3"/>
      <c r="B12" s="18" t="s">
        <v>17</v>
      </c>
      <c r="C12" s="3"/>
      <c r="D12" s="12"/>
      <c r="E12" s="12"/>
      <c r="F12" s="11"/>
    </row>
    <row r="13" spans="1:6" s="10" customFormat="1" ht="16.149999999999999" thickBot="1" x14ac:dyDescent="0.35">
      <c r="A13" s="3"/>
      <c r="B13" s="3"/>
      <c r="C13" s="3"/>
      <c r="D13" s="12"/>
      <c r="E13" s="12"/>
      <c r="F13" s="11"/>
    </row>
    <row r="14" spans="1:6" s="10" customFormat="1" ht="16.149999999999999" thickBot="1" x14ac:dyDescent="0.35">
      <c r="A14" s="3"/>
      <c r="B14" s="19" t="s">
        <v>2</v>
      </c>
      <c r="C14" s="20" t="s">
        <v>18</v>
      </c>
      <c r="D14" s="12"/>
      <c r="E14" s="12"/>
      <c r="F14" s="11"/>
    </row>
    <row r="15" spans="1:6" s="10" customFormat="1" ht="16.149999999999999" thickBot="1" x14ac:dyDescent="0.35">
      <c r="A15" s="3"/>
      <c r="B15" s="21">
        <v>0</v>
      </c>
      <c r="C15" s="22">
        <v>1000</v>
      </c>
      <c r="D15" s="12"/>
      <c r="E15" s="12"/>
      <c r="F15" s="11"/>
    </row>
    <row r="16" spans="1:6" s="10" customFormat="1" ht="16.149999999999999" thickBot="1" x14ac:dyDescent="0.35">
      <c r="A16" s="3"/>
      <c r="B16" s="21">
        <v>1</v>
      </c>
      <c r="C16" s="22">
        <v>1160</v>
      </c>
      <c r="D16" s="12"/>
      <c r="E16" s="12"/>
      <c r="F16" s="11"/>
    </row>
    <row r="17" spans="1:6" s="10" customFormat="1" ht="16.149999999999999" thickBot="1" x14ac:dyDescent="0.35">
      <c r="A17" s="3"/>
      <c r="B17" s="21">
        <v>2</v>
      </c>
      <c r="C17" s="22">
        <v>1200</v>
      </c>
      <c r="D17" s="12"/>
      <c r="E17" s="12"/>
      <c r="F17" s="11"/>
    </row>
    <row r="18" spans="1:6" s="10" customFormat="1" ht="16.149999999999999" thickBot="1" x14ac:dyDescent="0.35">
      <c r="A18" s="3"/>
      <c r="B18" s="21">
        <v>3</v>
      </c>
      <c r="C18" s="22">
        <v>1085</v>
      </c>
      <c r="D18" s="12"/>
      <c r="E18" s="12"/>
      <c r="F18" s="11"/>
    </row>
    <row r="19" spans="1:6" s="10" customFormat="1" ht="16.149999999999999" thickBot="1" x14ac:dyDescent="0.35">
      <c r="A19" s="3"/>
      <c r="B19" s="21">
        <v>4</v>
      </c>
      <c r="C19" s="22">
        <v>1130</v>
      </c>
      <c r="D19" s="12"/>
      <c r="E19" s="12"/>
      <c r="F19" s="11"/>
    </row>
    <row r="20" spans="1:6" s="10" customFormat="1" ht="16.149999999999999" thickBot="1" x14ac:dyDescent="0.35">
      <c r="A20" s="3"/>
      <c r="B20" s="21">
        <v>5</v>
      </c>
      <c r="C20" s="23">
        <v>900</v>
      </c>
      <c r="D20" s="12"/>
      <c r="E20" s="12"/>
      <c r="F20" s="11"/>
    </row>
    <row r="21" spans="1:6" s="10" customFormat="1" ht="15.75" x14ac:dyDescent="0.25">
      <c r="A21" s="3"/>
      <c r="B21" s="3"/>
      <c r="C21" s="3"/>
      <c r="D21" s="12"/>
      <c r="E21" s="12"/>
      <c r="F21" s="11"/>
    </row>
    <row r="22" spans="1:6" s="10" customFormat="1" ht="15.75" x14ac:dyDescent="0.25">
      <c r="A22" s="3"/>
      <c r="B22" s="3" t="s">
        <v>19</v>
      </c>
      <c r="C22" s="3"/>
      <c r="D22" s="12"/>
      <c r="E22" s="12"/>
      <c r="F22" s="11"/>
    </row>
    <row r="23" spans="1:6" s="10" customFormat="1" ht="15.75" x14ac:dyDescent="0.25">
      <c r="A23" s="3"/>
      <c r="B23" s="3" t="s">
        <v>20</v>
      </c>
      <c r="C23" s="3"/>
      <c r="D23" s="12"/>
      <c r="E23" s="12"/>
      <c r="F23" s="11"/>
    </row>
    <row r="24" spans="1:6" s="10" customFormat="1" ht="15.75" x14ac:dyDescent="0.25">
      <c r="A24" s="3"/>
      <c r="B24" s="3"/>
      <c r="C24" s="3"/>
      <c r="D24" s="12"/>
      <c r="E24" s="12"/>
      <c r="F24" s="11"/>
    </row>
    <row r="25" spans="1:6" ht="15.75" x14ac:dyDescent="0.25">
      <c r="A25" s="3"/>
      <c r="B25" s="3"/>
      <c r="C25" s="3"/>
      <c r="D25" s="7"/>
      <c r="E25" s="7"/>
      <c r="F25" s="5"/>
    </row>
    <row r="27" spans="1:6" ht="15.75" x14ac:dyDescent="0.25">
      <c r="A27" s="1" t="s">
        <v>0</v>
      </c>
    </row>
    <row r="28" spans="1:6" x14ac:dyDescent="0.25">
      <c r="B28" s="8"/>
    </row>
    <row r="29" spans="1:6" x14ac:dyDescent="0.25">
      <c r="A29" s="6" t="s">
        <v>3</v>
      </c>
      <c r="B29" s="8" t="s">
        <v>1</v>
      </c>
    </row>
    <row r="30" spans="1:6" x14ac:dyDescent="0.25">
      <c r="B30" s="8"/>
    </row>
    <row r="31" spans="1:6" x14ac:dyDescent="0.25">
      <c r="B31" s="9" t="s">
        <v>2</v>
      </c>
      <c r="C31" s="9" t="s">
        <v>18</v>
      </c>
      <c r="D31" s="9" t="s">
        <v>22</v>
      </c>
    </row>
    <row r="32" spans="1:6" x14ac:dyDescent="0.25">
      <c r="B32" s="29">
        <v>0</v>
      </c>
      <c r="C32" s="31">
        <v>1000</v>
      </c>
      <c r="D32" s="29"/>
    </row>
    <row r="33" spans="2:6" x14ac:dyDescent="0.25">
      <c r="B33" s="29">
        <v>1</v>
      </c>
      <c r="C33" s="31">
        <v>1160</v>
      </c>
      <c r="D33" s="30">
        <f>+C33/C32-1</f>
        <v>0.15999999999999992</v>
      </c>
    </row>
    <row r="34" spans="2:6" x14ac:dyDescent="0.25">
      <c r="B34" s="29">
        <v>2</v>
      </c>
      <c r="C34" s="31">
        <v>1200</v>
      </c>
      <c r="D34" s="30">
        <f t="shared" ref="D34:D37" si="0">+C34/C33-1</f>
        <v>3.4482758620689724E-2</v>
      </c>
    </row>
    <row r="35" spans="2:6" x14ac:dyDescent="0.25">
      <c r="B35" s="29">
        <v>3</v>
      </c>
      <c r="C35" s="31">
        <v>1085</v>
      </c>
      <c r="D35" s="30">
        <f t="shared" si="0"/>
        <v>-9.5833333333333326E-2</v>
      </c>
    </row>
    <row r="36" spans="2:6" x14ac:dyDescent="0.25">
      <c r="B36" s="29">
        <v>4</v>
      </c>
      <c r="C36" s="31">
        <v>1130</v>
      </c>
      <c r="D36" s="30">
        <f t="shared" si="0"/>
        <v>4.1474654377880116E-2</v>
      </c>
    </row>
    <row r="37" spans="2:6" x14ac:dyDescent="0.25">
      <c r="B37" s="29">
        <v>5</v>
      </c>
      <c r="C37" s="31">
        <v>900</v>
      </c>
      <c r="D37" s="30">
        <f t="shared" si="0"/>
        <v>-0.20353982300884954</v>
      </c>
    </row>
    <row r="38" spans="2:6" ht="15.75" thickBot="1" x14ac:dyDescent="0.3">
      <c r="B38" s="8"/>
    </row>
    <row r="39" spans="2:6" ht="32.25" thickBot="1" x14ac:dyDescent="0.3">
      <c r="B39" s="26" t="s">
        <v>2</v>
      </c>
      <c r="C39" s="27" t="s">
        <v>9</v>
      </c>
      <c r="D39" s="27" t="s">
        <v>11</v>
      </c>
      <c r="E39" s="28" t="s">
        <v>9</v>
      </c>
      <c r="F39" s="28" t="s">
        <v>14</v>
      </c>
    </row>
    <row r="40" spans="2:6" x14ac:dyDescent="0.25">
      <c r="B40" s="13">
        <v>0</v>
      </c>
      <c r="C40" s="32">
        <f>C32</f>
        <v>1000</v>
      </c>
      <c r="D40" s="32">
        <f>C32</f>
        <v>1000</v>
      </c>
      <c r="E40" s="32">
        <f>C32</f>
        <v>1000</v>
      </c>
      <c r="F40" s="32">
        <f>C32</f>
        <v>1000</v>
      </c>
    </row>
    <row r="41" spans="2:6" x14ac:dyDescent="0.25">
      <c r="B41" s="14">
        <v>1</v>
      </c>
      <c r="C41" s="33">
        <f>MIN(MAX(0,D33*0.7)*C40+C40)</f>
        <v>1112</v>
      </c>
      <c r="D41" s="33">
        <f t="shared" ref="D41:D45" si="1">C33</f>
        <v>1160</v>
      </c>
      <c r="E41" s="33">
        <f>MIN(MAX(0,D33),0.04)*E40+E40</f>
        <v>1040</v>
      </c>
      <c r="F41" s="33">
        <f>IF(D33&lt;0,MIN(0,D33+0.1),MIN(D33,0.15))*F40+F40</f>
        <v>1150</v>
      </c>
    </row>
    <row r="42" spans="2:6" x14ac:dyDescent="0.25">
      <c r="B42" s="14">
        <v>2</v>
      </c>
      <c r="C42" s="33">
        <f t="shared" ref="C42:C45" si="2">MIN(MAX(0,D34*0.7)*C41+C41)</f>
        <v>1138.8413793103448</v>
      </c>
      <c r="D42" s="33">
        <f t="shared" si="1"/>
        <v>1200</v>
      </c>
      <c r="E42" s="33">
        <f t="shared" ref="E42:E45" si="3">MIN(MAX(0,D34),0.04)*E41+E41</f>
        <v>1075.8620689655172</v>
      </c>
      <c r="F42" s="33">
        <f t="shared" ref="F42:F45" si="4">IF(D34&lt;0,MIN(0,D34+0.1),MIN(D34,0.15))*F41+F41</f>
        <v>1189.6551724137933</v>
      </c>
    </row>
    <row r="43" spans="2:6" x14ac:dyDescent="0.25">
      <c r="B43" s="14">
        <v>3</v>
      </c>
      <c r="C43" s="33">
        <f t="shared" si="2"/>
        <v>1138.8413793103448</v>
      </c>
      <c r="D43" s="33">
        <f t="shared" si="1"/>
        <v>1085</v>
      </c>
      <c r="E43" s="33">
        <f t="shared" si="3"/>
        <v>1075.8620689655172</v>
      </c>
      <c r="F43" s="33">
        <f t="shared" si="4"/>
        <v>1189.6551724137933</v>
      </c>
    </row>
    <row r="44" spans="2:6" x14ac:dyDescent="0.25">
      <c r="B44" s="14">
        <v>4</v>
      </c>
      <c r="C44" s="33">
        <f t="shared" si="2"/>
        <v>1171.9045161290321</v>
      </c>
      <c r="D44" s="33">
        <f t="shared" si="1"/>
        <v>1130</v>
      </c>
      <c r="E44" s="33">
        <f t="shared" si="3"/>
        <v>1118.8965517241379</v>
      </c>
      <c r="F44" s="33">
        <f t="shared" si="4"/>
        <v>1238.9957095185127</v>
      </c>
    </row>
    <row r="45" spans="2:6" ht="15.75" thickBot="1" x14ac:dyDescent="0.3">
      <c r="B45" s="25">
        <v>5</v>
      </c>
      <c r="C45" s="34">
        <f t="shared" si="2"/>
        <v>1171.9045161290321</v>
      </c>
      <c r="D45" s="34">
        <f t="shared" si="1"/>
        <v>900</v>
      </c>
      <c r="E45" s="34">
        <f t="shared" si="3"/>
        <v>1118.8965517241379</v>
      </c>
      <c r="F45" s="34">
        <f t="shared" si="4"/>
        <v>1110.7103130462419</v>
      </c>
    </row>
    <row r="46" spans="2:6" x14ac:dyDescent="0.25">
      <c r="B46" s="9"/>
    </row>
    <row r="49" spans="1:5" ht="15.75" x14ac:dyDescent="0.25">
      <c r="A49" s="4" t="s">
        <v>21</v>
      </c>
      <c r="B49" s="5"/>
      <c r="C49" s="5"/>
      <c r="D49" s="5"/>
      <c r="E49" s="5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568D-9700-4881-8C29-298E99BEFBBC}">
  <dimension ref="A1:G128"/>
  <sheetViews>
    <sheetView topLeftCell="A92" workbookViewId="0">
      <selection activeCell="B97" sqref="B97"/>
    </sheetView>
  </sheetViews>
  <sheetFormatPr defaultColWidth="9.140625" defaultRowHeight="15" x14ac:dyDescent="0.25"/>
  <cols>
    <col min="1" max="1" width="9.140625" style="6"/>
    <col min="2" max="2" width="54.5703125" style="6" customWidth="1"/>
    <col min="3" max="4" width="15.28515625" style="6" customWidth="1"/>
    <col min="5" max="5" width="21.85546875" style="6" customWidth="1"/>
    <col min="6" max="6" width="23.42578125" style="6" customWidth="1"/>
    <col min="7" max="16384" width="9.140625" style="6"/>
  </cols>
  <sheetData>
    <row r="1" spans="1:6" ht="17.45" x14ac:dyDescent="0.25">
      <c r="A1" s="2" t="s">
        <v>90</v>
      </c>
      <c r="B1" s="5"/>
      <c r="C1" s="5"/>
      <c r="D1" s="5"/>
      <c r="E1" s="5"/>
      <c r="F1" s="5"/>
    </row>
    <row r="2" spans="1:6" ht="17.45" x14ac:dyDescent="0.25">
      <c r="A2" s="2"/>
      <c r="B2" s="5"/>
      <c r="C2" s="5"/>
      <c r="D2" s="5"/>
      <c r="E2" s="5"/>
      <c r="F2" s="5"/>
    </row>
    <row r="3" spans="1:6" ht="15.6" x14ac:dyDescent="0.25">
      <c r="A3" s="3"/>
      <c r="B3" s="3" t="s">
        <v>89</v>
      </c>
      <c r="C3" s="5"/>
      <c r="D3" s="5"/>
      <c r="E3" s="5"/>
      <c r="F3" s="5"/>
    </row>
    <row r="4" spans="1:6" s="10" customFormat="1" ht="16.149999999999999" thickBot="1" x14ac:dyDescent="0.35">
      <c r="A4" s="3"/>
      <c r="B4" s="11"/>
      <c r="C4" s="11"/>
      <c r="D4" s="5"/>
      <c r="E4" s="11"/>
      <c r="F4" s="11"/>
    </row>
    <row r="5" spans="1:6" s="1" customFormat="1" ht="16.5" customHeight="1" thickBot="1" x14ac:dyDescent="0.3">
      <c r="A5" s="3"/>
      <c r="B5" s="50" t="s">
        <v>88</v>
      </c>
      <c r="C5" s="57">
        <v>750000</v>
      </c>
      <c r="D5" s="5"/>
      <c r="E5" s="3"/>
      <c r="F5" s="3"/>
    </row>
    <row r="6" spans="1:6" s="1" customFormat="1" ht="16.149999999999999" thickBot="1" x14ac:dyDescent="0.3">
      <c r="A6" s="3"/>
      <c r="B6" s="48" t="s">
        <v>87</v>
      </c>
      <c r="C6" s="47">
        <v>15</v>
      </c>
      <c r="D6" s="5"/>
      <c r="E6" s="3"/>
      <c r="F6" s="3"/>
    </row>
    <row r="7" spans="1:6" s="1" customFormat="1" ht="16.149999999999999" thickBot="1" x14ac:dyDescent="0.3">
      <c r="A7" s="3"/>
      <c r="B7" s="48" t="s">
        <v>86</v>
      </c>
      <c r="C7" s="47">
        <v>25</v>
      </c>
      <c r="D7" s="5"/>
      <c r="E7" s="3"/>
      <c r="F7" s="3"/>
    </row>
    <row r="8" spans="1:6" s="1" customFormat="1" ht="15.6" x14ac:dyDescent="0.25">
      <c r="A8" s="3"/>
      <c r="B8" s="5"/>
      <c r="C8" s="5"/>
      <c r="D8" s="5"/>
      <c r="E8" s="3"/>
      <c r="F8" s="3"/>
    </row>
    <row r="9" spans="1:6" s="1" customFormat="1" ht="15.6" x14ac:dyDescent="0.25">
      <c r="A9" s="3"/>
      <c r="B9" s="5" t="s">
        <v>85</v>
      </c>
      <c r="C9" s="5"/>
      <c r="D9" s="5"/>
      <c r="E9" s="3"/>
      <c r="F9" s="3"/>
    </row>
    <row r="10" spans="1:6" s="10" customFormat="1" ht="15.75" x14ac:dyDescent="0.25">
      <c r="A10" s="3"/>
      <c r="B10" s="51" t="s">
        <v>84</v>
      </c>
      <c r="C10" s="3"/>
      <c r="D10" s="5"/>
      <c r="E10" s="3"/>
      <c r="F10" s="3"/>
    </row>
    <row r="11" spans="1:6" s="10" customFormat="1" ht="15.75" x14ac:dyDescent="0.25">
      <c r="A11" s="3"/>
      <c r="B11" s="51" t="s">
        <v>83</v>
      </c>
      <c r="C11" s="3"/>
      <c r="D11" s="5"/>
      <c r="E11" s="12"/>
      <c r="F11" s="11"/>
    </row>
    <row r="12" spans="1:6" s="10" customFormat="1" ht="15.75" x14ac:dyDescent="0.25">
      <c r="A12" s="3"/>
      <c r="B12" s="51" t="s">
        <v>82</v>
      </c>
      <c r="C12" s="3"/>
      <c r="D12" s="5"/>
      <c r="E12" s="12"/>
      <c r="F12" s="11"/>
    </row>
    <row r="13" spans="1:6" s="10" customFormat="1" ht="15.6" x14ac:dyDescent="0.3">
      <c r="A13" s="3"/>
      <c r="B13" s="18"/>
      <c r="C13" s="3"/>
      <c r="D13" s="5"/>
      <c r="E13" s="12"/>
      <c r="F13" s="11"/>
    </row>
    <row r="14" spans="1:6" s="10" customFormat="1" ht="15.6" x14ac:dyDescent="0.3">
      <c r="A14" s="3"/>
      <c r="B14" s="3" t="s">
        <v>76</v>
      </c>
      <c r="C14" s="3"/>
      <c r="D14" s="5"/>
      <c r="E14" s="12"/>
      <c r="F14" s="11"/>
    </row>
    <row r="15" spans="1:6" s="10" customFormat="1" ht="16.149999999999999" thickBot="1" x14ac:dyDescent="0.35">
      <c r="A15" s="3"/>
      <c r="B15" s="3"/>
      <c r="C15" s="3"/>
      <c r="D15" s="12"/>
      <c r="E15" s="12"/>
      <c r="F15" s="11"/>
    </row>
    <row r="16" spans="1:6" s="10" customFormat="1" ht="16.149999999999999" thickBot="1" x14ac:dyDescent="0.35">
      <c r="A16" s="3"/>
      <c r="B16" s="15" t="s">
        <v>81</v>
      </c>
      <c r="C16" s="49" t="s">
        <v>45</v>
      </c>
      <c r="D16" s="49" t="s">
        <v>70</v>
      </c>
      <c r="E16" s="12"/>
      <c r="F16" s="11"/>
    </row>
    <row r="17" spans="1:6" s="10" customFormat="1" ht="16.149999999999999" thickBot="1" x14ac:dyDescent="0.35">
      <c r="A17" s="3"/>
      <c r="B17" s="48" t="s">
        <v>80</v>
      </c>
      <c r="C17" s="55">
        <v>11275</v>
      </c>
      <c r="D17" s="55">
        <v>11275</v>
      </c>
      <c r="E17" s="12"/>
      <c r="F17" s="11"/>
    </row>
    <row r="18" spans="1:6" s="10" customFormat="1" ht="16.149999999999999" thickBot="1" x14ac:dyDescent="0.35">
      <c r="A18" s="3"/>
      <c r="B18" s="48" t="s">
        <v>43</v>
      </c>
      <c r="C18" s="47">
        <v>80</v>
      </c>
      <c r="D18" s="47">
        <v>40</v>
      </c>
      <c r="E18" s="12"/>
      <c r="F18" s="11"/>
    </row>
    <row r="19" spans="1:6" s="10" customFormat="1" ht="16.149999999999999" thickBot="1" x14ac:dyDescent="0.35">
      <c r="A19" s="3"/>
      <c r="B19" s="48" t="s">
        <v>42</v>
      </c>
      <c r="C19" s="47">
        <v>0</v>
      </c>
      <c r="D19" s="47">
        <v>36</v>
      </c>
      <c r="E19" s="12"/>
      <c r="F19" s="11"/>
    </row>
    <row r="20" spans="1:6" s="10" customFormat="1" ht="16.149999999999999" thickBot="1" x14ac:dyDescent="0.35">
      <c r="A20" s="3"/>
      <c r="B20" s="53" t="s">
        <v>41</v>
      </c>
      <c r="C20" s="52">
        <f>SUM(C17:C19)</f>
        <v>11355</v>
      </c>
      <c r="D20" s="52">
        <f>SUM(D17:D19)</f>
        <v>11351</v>
      </c>
      <c r="E20" s="12"/>
      <c r="F20" s="11"/>
    </row>
    <row r="21" spans="1:6" s="10" customFormat="1" ht="16.149999999999999" thickBot="1" x14ac:dyDescent="0.35">
      <c r="A21" s="3"/>
      <c r="B21" s="53"/>
      <c r="C21" s="56"/>
      <c r="D21" s="56"/>
      <c r="E21" s="12"/>
      <c r="F21" s="11"/>
    </row>
    <row r="22" spans="1:6" s="10" customFormat="1" ht="16.149999999999999" thickBot="1" x14ac:dyDescent="0.35">
      <c r="A22" s="3"/>
      <c r="B22" s="48" t="s">
        <v>40</v>
      </c>
      <c r="C22" s="47">
        <v>0</v>
      </c>
      <c r="D22" s="47">
        <v>0</v>
      </c>
      <c r="E22" s="12"/>
      <c r="F22" s="11"/>
    </row>
    <row r="23" spans="1:6" s="10" customFormat="1" ht="16.149999999999999" thickBot="1" x14ac:dyDescent="0.35">
      <c r="A23" s="3"/>
      <c r="B23" s="48" t="s">
        <v>39</v>
      </c>
      <c r="C23" s="47">
        <v>0</v>
      </c>
      <c r="D23" s="47">
        <v>0</v>
      </c>
      <c r="E23" s="12"/>
      <c r="F23" s="11"/>
    </row>
    <row r="24" spans="1:6" s="10" customFormat="1" ht="16.149999999999999" thickBot="1" x14ac:dyDescent="0.35">
      <c r="A24" s="3"/>
      <c r="B24" s="48" t="s">
        <v>38</v>
      </c>
      <c r="C24" s="47">
        <v>450</v>
      </c>
      <c r="D24" s="55">
        <v>4050</v>
      </c>
      <c r="E24" s="12"/>
      <c r="F24" s="11"/>
    </row>
    <row r="25" spans="1:6" s="10" customFormat="1" ht="16.149999999999999" thickBot="1" x14ac:dyDescent="0.35">
      <c r="A25" s="3"/>
      <c r="B25" s="53" t="s">
        <v>37</v>
      </c>
      <c r="C25" s="56">
        <f>SUM(C22:C24)</f>
        <v>450</v>
      </c>
      <c r="D25" s="56">
        <f>SUM(D22:D24)</f>
        <v>4050</v>
      </c>
      <c r="E25" s="12"/>
      <c r="F25" s="11"/>
    </row>
    <row r="26" spans="1:6" s="10" customFormat="1" ht="16.149999999999999" thickBot="1" x14ac:dyDescent="0.35">
      <c r="A26" s="3"/>
      <c r="B26" s="48"/>
      <c r="C26" s="47"/>
      <c r="D26" s="47"/>
      <c r="E26" s="12"/>
      <c r="F26" s="11"/>
    </row>
    <row r="27" spans="1:6" s="10" customFormat="1" ht="16.149999999999999" thickBot="1" x14ac:dyDescent="0.35">
      <c r="A27" s="3"/>
      <c r="B27" s="48" t="s">
        <v>36</v>
      </c>
      <c r="C27" s="55">
        <v>10147.5</v>
      </c>
      <c r="D27" s="55">
        <v>1127.5</v>
      </c>
      <c r="E27" s="12"/>
      <c r="F27" s="11"/>
    </row>
    <row r="28" spans="1:6" s="10" customFormat="1" ht="16.149999999999999" thickBot="1" x14ac:dyDescent="0.35">
      <c r="A28" s="3"/>
      <c r="B28" s="48" t="s">
        <v>35</v>
      </c>
      <c r="C28" s="55">
        <v>1000</v>
      </c>
      <c r="D28" s="47">
        <v>0</v>
      </c>
      <c r="E28" s="12"/>
      <c r="F28" s="11"/>
    </row>
    <row r="29" spans="1:6" s="10" customFormat="1" ht="16.149999999999999" thickBot="1" x14ac:dyDescent="0.35">
      <c r="A29" s="3"/>
      <c r="B29" s="48" t="s">
        <v>34</v>
      </c>
      <c r="C29" s="47">
        <v>30</v>
      </c>
      <c r="D29" s="47">
        <v>30</v>
      </c>
      <c r="E29" s="12"/>
      <c r="F29" s="11"/>
    </row>
    <row r="30" spans="1:6" s="10" customFormat="1" ht="16.149999999999999" thickBot="1" x14ac:dyDescent="0.35">
      <c r="A30" s="3"/>
      <c r="B30" s="48" t="s">
        <v>33</v>
      </c>
      <c r="C30" s="54">
        <v>225.5</v>
      </c>
      <c r="D30" s="54">
        <v>225.5</v>
      </c>
      <c r="E30" s="12"/>
      <c r="F30" s="11"/>
    </row>
    <row r="31" spans="1:6" s="10" customFormat="1" ht="16.149999999999999" thickBot="1" x14ac:dyDescent="0.35">
      <c r="A31" s="3"/>
      <c r="B31" s="53" t="s">
        <v>32</v>
      </c>
      <c r="C31" s="52">
        <f>SUM(C27:C30)</f>
        <v>11403</v>
      </c>
      <c r="D31" s="52">
        <f>SUM(D27:D30)</f>
        <v>1383</v>
      </c>
      <c r="E31" s="12"/>
      <c r="F31" s="11"/>
    </row>
    <row r="32" spans="1:6" s="10" customFormat="1" ht="16.149999999999999" thickBot="1" x14ac:dyDescent="0.35">
      <c r="A32" s="3"/>
      <c r="B32" s="48"/>
      <c r="C32" s="47"/>
      <c r="D32" s="47"/>
      <c r="E32" s="12"/>
      <c r="F32" s="11"/>
    </row>
    <row r="33" spans="1:6" s="10" customFormat="1" ht="16.149999999999999" thickBot="1" x14ac:dyDescent="0.35">
      <c r="A33" s="3"/>
      <c r="B33" s="53" t="s">
        <v>31</v>
      </c>
      <c r="C33" s="52">
        <f>C20-C25-C31</f>
        <v>-498</v>
      </c>
      <c r="D33" s="52">
        <f>D20-D25-D31</f>
        <v>5918</v>
      </c>
      <c r="E33" s="12"/>
      <c r="F33" s="11"/>
    </row>
    <row r="34" spans="1:6" s="10" customFormat="1" ht="15.6" x14ac:dyDescent="0.3">
      <c r="A34" s="3"/>
      <c r="B34" s="3"/>
      <c r="C34" s="3"/>
      <c r="D34" s="12"/>
      <c r="E34" s="12"/>
      <c r="F34" s="11"/>
    </row>
    <row r="35" spans="1:6" s="10" customFormat="1" ht="15.6" x14ac:dyDescent="0.3">
      <c r="A35" s="3"/>
      <c r="B35" s="3" t="s">
        <v>79</v>
      </c>
      <c r="C35" s="3"/>
      <c r="D35" s="12"/>
      <c r="E35" s="12"/>
      <c r="F35" s="11"/>
    </row>
    <row r="36" spans="1:6" s="10" customFormat="1" ht="15.6" x14ac:dyDescent="0.3">
      <c r="A36" s="3"/>
      <c r="B36" s="3"/>
      <c r="C36" s="3"/>
      <c r="D36" s="12"/>
      <c r="E36" s="12"/>
      <c r="F36" s="11"/>
    </row>
    <row r="37" spans="1:6" s="10" customFormat="1" ht="15.75" x14ac:dyDescent="0.25">
      <c r="A37" s="3"/>
      <c r="B37" s="51" t="s">
        <v>78</v>
      </c>
      <c r="C37" s="51"/>
      <c r="D37" s="12"/>
      <c r="E37" s="12"/>
      <c r="F37" s="11"/>
    </row>
    <row r="38" spans="1:6" s="10" customFormat="1" ht="15.75" x14ac:dyDescent="0.25">
      <c r="A38" s="3"/>
      <c r="B38" s="51" t="s">
        <v>77</v>
      </c>
      <c r="C38" s="51"/>
      <c r="D38" s="12"/>
      <c r="E38" s="12"/>
      <c r="F38" s="11"/>
    </row>
    <row r="39" spans="1:6" s="10" customFormat="1" ht="15.6" x14ac:dyDescent="0.3">
      <c r="A39" s="3"/>
      <c r="B39" s="12"/>
      <c r="C39" s="12"/>
      <c r="D39" s="12"/>
      <c r="E39" s="12"/>
      <c r="F39" s="11"/>
    </row>
    <row r="40" spans="1:6" s="10" customFormat="1" ht="15.6" x14ac:dyDescent="0.3">
      <c r="A40" s="3"/>
      <c r="B40" s="12" t="s">
        <v>76</v>
      </c>
      <c r="C40" s="12"/>
      <c r="D40" s="12"/>
      <c r="E40" s="12"/>
      <c r="F40" s="11"/>
    </row>
    <row r="41" spans="1:6" s="10" customFormat="1" ht="15.6" x14ac:dyDescent="0.3">
      <c r="A41" s="3"/>
      <c r="B41" s="12"/>
      <c r="C41" s="12"/>
      <c r="D41" s="12"/>
      <c r="E41" s="12"/>
      <c r="F41" s="11"/>
    </row>
    <row r="42" spans="1:6" s="10" customFormat="1" ht="15.75" x14ac:dyDescent="0.25">
      <c r="A42" s="3"/>
      <c r="B42" s="51" t="s">
        <v>75</v>
      </c>
      <c r="C42" s="12"/>
      <c r="D42" s="12"/>
      <c r="E42" s="12"/>
      <c r="F42" s="11"/>
    </row>
    <row r="43" spans="1:6" s="10" customFormat="1" ht="15.75" x14ac:dyDescent="0.25">
      <c r="A43" s="3"/>
      <c r="B43" s="51" t="s">
        <v>74</v>
      </c>
      <c r="C43" s="12"/>
      <c r="D43" s="12"/>
      <c r="E43" s="12"/>
      <c r="F43" s="11"/>
    </row>
    <row r="44" spans="1:6" s="10" customFormat="1" ht="15.75" x14ac:dyDescent="0.25">
      <c r="A44" s="3"/>
      <c r="B44" s="51" t="s">
        <v>73</v>
      </c>
      <c r="C44" s="12"/>
      <c r="D44" s="12"/>
      <c r="E44" s="12"/>
      <c r="F44" s="11"/>
    </row>
    <row r="45" spans="1:6" s="10" customFormat="1" ht="15.75" x14ac:dyDescent="0.25">
      <c r="A45" s="3"/>
      <c r="B45" s="51" t="s">
        <v>72</v>
      </c>
      <c r="C45" s="12"/>
      <c r="D45" s="12"/>
      <c r="E45" s="12"/>
      <c r="F45" s="11"/>
    </row>
    <row r="46" spans="1:6" s="10" customFormat="1" ht="15.75" x14ac:dyDescent="0.25">
      <c r="A46" s="3"/>
      <c r="B46" s="51" t="s">
        <v>71</v>
      </c>
      <c r="C46" s="12"/>
      <c r="D46" s="12"/>
      <c r="E46" s="12"/>
      <c r="F46" s="11"/>
    </row>
    <row r="47" spans="1:6" s="10" customFormat="1" ht="16.149999999999999" thickBot="1" x14ac:dyDescent="0.35">
      <c r="A47" s="3"/>
      <c r="B47" s="12"/>
      <c r="C47" s="12"/>
      <c r="D47" s="12"/>
      <c r="E47" s="12"/>
      <c r="F47" s="11"/>
    </row>
    <row r="48" spans="1:6" s="10" customFormat="1" ht="16.149999999999999" thickBot="1" x14ac:dyDescent="0.35">
      <c r="A48" s="3"/>
      <c r="B48" s="50"/>
      <c r="C48" s="49" t="s">
        <v>45</v>
      </c>
      <c r="D48" s="49" t="s">
        <v>70</v>
      </c>
      <c r="E48" s="12"/>
      <c r="F48" s="11"/>
    </row>
    <row r="49" spans="1:6" s="10" customFormat="1" ht="16.149999999999999" thickBot="1" x14ac:dyDescent="0.35">
      <c r="A49" s="3"/>
      <c r="B49" s="48" t="s">
        <v>69</v>
      </c>
      <c r="C49" s="47">
        <v>0.6</v>
      </c>
      <c r="D49" s="47">
        <v>6</v>
      </c>
      <c r="E49" s="12"/>
      <c r="F49" s="11"/>
    </row>
    <row r="50" spans="1:6" s="10" customFormat="1" ht="16.149999999999999" thickBot="1" x14ac:dyDescent="0.35">
      <c r="A50" s="3"/>
      <c r="B50" s="48" t="s">
        <v>68</v>
      </c>
      <c r="C50" s="47">
        <v>0.7</v>
      </c>
      <c r="D50" s="47">
        <v>0.9</v>
      </c>
      <c r="E50" s="12"/>
      <c r="F50" s="11"/>
    </row>
    <row r="51" spans="1:6" s="10" customFormat="1" ht="16.149999999999999" thickBot="1" x14ac:dyDescent="0.35">
      <c r="A51" s="3"/>
      <c r="B51" s="48" t="s">
        <v>67</v>
      </c>
      <c r="C51" s="47">
        <v>0.65</v>
      </c>
      <c r="D51" s="47">
        <v>0.8</v>
      </c>
      <c r="E51" s="12"/>
      <c r="F51" s="11"/>
    </row>
    <row r="52" spans="1:6" s="10" customFormat="1" ht="15.6" x14ac:dyDescent="0.3">
      <c r="A52" s="3"/>
      <c r="B52" s="12"/>
      <c r="C52" s="12"/>
      <c r="D52" s="12"/>
      <c r="E52" s="12"/>
      <c r="F52" s="11"/>
    </row>
    <row r="53" spans="1:6" s="10" customFormat="1" ht="15.6" x14ac:dyDescent="0.3">
      <c r="A53" s="3" t="s">
        <v>66</v>
      </c>
      <c r="B53" s="12"/>
      <c r="C53" s="12"/>
      <c r="D53" s="12"/>
      <c r="E53" s="12"/>
      <c r="F53" s="11"/>
    </row>
    <row r="54" spans="1:6" s="10" customFormat="1" ht="15.6" x14ac:dyDescent="0.3">
      <c r="A54" s="3"/>
      <c r="B54" s="12"/>
      <c r="C54" s="12"/>
      <c r="D54" s="12"/>
      <c r="E54" s="12"/>
      <c r="F54" s="11"/>
    </row>
    <row r="55" spans="1:6" s="10" customFormat="1" ht="15.6" x14ac:dyDescent="0.3">
      <c r="A55" s="3"/>
      <c r="B55" s="12" t="s">
        <v>65</v>
      </c>
      <c r="C55" s="12"/>
      <c r="D55" s="12"/>
      <c r="E55" s="12"/>
      <c r="F55" s="11"/>
    </row>
    <row r="56" spans="1:6" s="10" customFormat="1" ht="15.6" x14ac:dyDescent="0.3">
      <c r="A56" s="3"/>
      <c r="B56" s="12" t="s">
        <v>64</v>
      </c>
      <c r="C56" s="12"/>
      <c r="D56" s="12"/>
      <c r="E56" s="12"/>
      <c r="F56" s="11"/>
    </row>
    <row r="57" spans="1:6" s="10" customFormat="1" ht="15.6" x14ac:dyDescent="0.3">
      <c r="A57" s="3"/>
      <c r="B57" s="12"/>
      <c r="C57" s="12"/>
      <c r="D57" s="12"/>
      <c r="E57" s="12"/>
      <c r="F57" s="11"/>
    </row>
    <row r="58" spans="1:6" s="10" customFormat="1" ht="15.6" x14ac:dyDescent="0.3">
      <c r="A58" s="3"/>
      <c r="B58" s="12" t="s">
        <v>63</v>
      </c>
      <c r="C58" s="12"/>
      <c r="D58" s="12"/>
      <c r="E58" s="12"/>
      <c r="F58" s="11"/>
    </row>
    <row r="59" spans="1:6" s="10" customFormat="1" ht="15.6" x14ac:dyDescent="0.3">
      <c r="A59" s="3"/>
      <c r="B59" s="12" t="s">
        <v>62</v>
      </c>
      <c r="C59" s="12"/>
      <c r="D59" s="12"/>
      <c r="E59" s="12"/>
      <c r="F59" s="11"/>
    </row>
    <row r="60" spans="1:6" s="10" customFormat="1" ht="15.6" x14ac:dyDescent="0.3">
      <c r="A60" s="3"/>
      <c r="B60" s="12"/>
      <c r="C60" s="12"/>
      <c r="D60" s="12"/>
      <c r="E60" s="12"/>
      <c r="F60" s="11"/>
    </row>
    <row r="62" spans="1:6" ht="15.6" x14ac:dyDescent="0.25">
      <c r="A62" s="1" t="s">
        <v>0</v>
      </c>
    </row>
    <row r="63" spans="1:6" ht="41.45" x14ac:dyDescent="0.25">
      <c r="B63" s="8"/>
      <c r="C63" s="46" t="s">
        <v>61</v>
      </c>
      <c r="D63" s="45" t="s">
        <v>60</v>
      </c>
    </row>
    <row r="64" spans="1:6" ht="13.9" x14ac:dyDescent="0.25">
      <c r="A64" s="6" t="s">
        <v>59</v>
      </c>
      <c r="B64" s="8" t="s">
        <v>1</v>
      </c>
    </row>
    <row r="65" spans="2:5" ht="13.9" x14ac:dyDescent="0.25">
      <c r="B65" s="8"/>
      <c r="C65" s="29" t="s">
        <v>58</v>
      </c>
      <c r="D65" s="29" t="s">
        <v>58</v>
      </c>
      <c r="E65" s="29"/>
    </row>
    <row r="66" spans="2:5" ht="13.9" x14ac:dyDescent="0.25">
      <c r="B66" s="37" t="s">
        <v>57</v>
      </c>
      <c r="C66" s="29" t="s">
        <v>45</v>
      </c>
      <c r="D66" s="29" t="s">
        <v>45</v>
      </c>
      <c r="E66" s="29"/>
    </row>
    <row r="67" spans="2:5" ht="13.9" x14ac:dyDescent="0.25">
      <c r="B67" s="6" t="s">
        <v>44</v>
      </c>
      <c r="C67" s="6">
        <v>11275</v>
      </c>
      <c r="D67" s="6">
        <v>11275</v>
      </c>
    </row>
    <row r="68" spans="2:5" ht="13.9" x14ac:dyDescent="0.25">
      <c r="B68" s="6" t="s">
        <v>56</v>
      </c>
      <c r="C68" s="6">
        <f>-(C67-25)*0.8</f>
        <v>-9000</v>
      </c>
      <c r="D68" s="6">
        <f>-(D67-25)*0.8</f>
        <v>-9000</v>
      </c>
    </row>
    <row r="69" spans="2:5" ht="13.9" x14ac:dyDescent="0.25">
      <c r="B69" s="6" t="s">
        <v>43</v>
      </c>
      <c r="C69" s="6">
        <v>80</v>
      </c>
      <c r="D69" s="6">
        <v>80</v>
      </c>
    </row>
    <row r="70" spans="2:5" ht="13.9" x14ac:dyDescent="0.25">
      <c r="B70" s="6" t="s">
        <v>42</v>
      </c>
      <c r="C70" s="6">
        <v>0</v>
      </c>
      <c r="D70" s="6">
        <v>0</v>
      </c>
    </row>
    <row r="71" spans="2:5" ht="13.9" x14ac:dyDescent="0.25">
      <c r="B71" s="6" t="s">
        <v>55</v>
      </c>
      <c r="C71" s="6">
        <f>-C68*0.02</f>
        <v>180</v>
      </c>
      <c r="D71" s="6">
        <f>-D68*0.02</f>
        <v>180</v>
      </c>
    </row>
    <row r="72" spans="2:5" ht="13.9" x14ac:dyDescent="0.25">
      <c r="B72" s="6" t="s">
        <v>54</v>
      </c>
      <c r="C72" s="6">
        <v>0</v>
      </c>
      <c r="D72" s="6">
        <f>-C87</f>
        <v>8958</v>
      </c>
    </row>
    <row r="73" spans="2:5" ht="13.9" x14ac:dyDescent="0.25">
      <c r="B73" s="37" t="s">
        <v>41</v>
      </c>
      <c r="C73" s="40">
        <f>SUM(C67:C72)</f>
        <v>2535</v>
      </c>
      <c r="D73" s="40">
        <f>SUM(D67:D72)</f>
        <v>11493</v>
      </c>
    </row>
    <row r="75" spans="2:5" ht="13.9" x14ac:dyDescent="0.25">
      <c r="B75" s="6" t="s">
        <v>40</v>
      </c>
      <c r="C75" s="6">
        <v>0</v>
      </c>
      <c r="D75" s="6">
        <v>0</v>
      </c>
    </row>
    <row r="76" spans="2:5" ht="13.9" x14ac:dyDescent="0.25">
      <c r="B76" s="6" t="s">
        <v>39</v>
      </c>
      <c r="C76" s="6">
        <v>0</v>
      </c>
      <c r="D76" s="6">
        <v>0</v>
      </c>
    </row>
    <row r="77" spans="2:5" ht="13.9" x14ac:dyDescent="0.25">
      <c r="B77" s="6" t="s">
        <v>38</v>
      </c>
      <c r="C77" s="6">
        <v>450</v>
      </c>
      <c r="D77" s="6">
        <v>450</v>
      </c>
    </row>
    <row r="78" spans="2:5" ht="13.9" x14ac:dyDescent="0.25">
      <c r="B78" s="6" t="s">
        <v>53</v>
      </c>
      <c r="C78" s="6">
        <f>-$C$5*0.8*$C$49/1000</f>
        <v>-360</v>
      </c>
      <c r="D78" s="6">
        <f>-$C$5*0.8*$C$49/1000</f>
        <v>-360</v>
      </c>
    </row>
    <row r="79" spans="2:5" ht="13.9" x14ac:dyDescent="0.25">
      <c r="B79" s="37" t="s">
        <v>37</v>
      </c>
      <c r="C79" s="40">
        <f>SUM(C75:C78)</f>
        <v>90</v>
      </c>
      <c r="D79" s="40">
        <f>SUM(D75:D78)</f>
        <v>90</v>
      </c>
    </row>
    <row r="81" spans="2:4" ht="13.9" x14ac:dyDescent="0.25">
      <c r="B81" s="6" t="s">
        <v>36</v>
      </c>
      <c r="C81" s="6">
        <v>10147.5</v>
      </c>
      <c r="D81" s="6">
        <v>10147.5</v>
      </c>
    </row>
    <row r="82" spans="2:4" ht="13.9" x14ac:dyDescent="0.25">
      <c r="B82" s="6" t="s">
        <v>35</v>
      </c>
      <c r="C82" s="6">
        <v>1000</v>
      </c>
      <c r="D82" s="6">
        <v>1000</v>
      </c>
    </row>
    <row r="83" spans="2:4" ht="13.9" x14ac:dyDescent="0.25">
      <c r="B83" s="6" t="s">
        <v>34</v>
      </c>
      <c r="C83" s="6">
        <v>30</v>
      </c>
      <c r="D83" s="6">
        <v>30</v>
      </c>
    </row>
    <row r="84" spans="2:4" ht="13.9" x14ac:dyDescent="0.25">
      <c r="B84" s="6" t="s">
        <v>33</v>
      </c>
      <c r="C84" s="6">
        <v>225.5</v>
      </c>
      <c r="D84" s="6">
        <v>225.5</v>
      </c>
    </row>
    <row r="85" spans="2:4" ht="13.9" x14ac:dyDescent="0.25">
      <c r="B85" s="37" t="s">
        <v>32</v>
      </c>
      <c r="C85" s="40">
        <f>SUM(C81:C84)</f>
        <v>11403</v>
      </c>
      <c r="D85" s="40">
        <f>SUM(D81:D84)</f>
        <v>11403</v>
      </c>
    </row>
    <row r="86" spans="2:4" ht="14.45" thickBot="1" x14ac:dyDescent="0.3">
      <c r="C86" s="39"/>
      <c r="D86" s="39"/>
    </row>
    <row r="87" spans="2:4" ht="14.45" thickTop="1" x14ac:dyDescent="0.25">
      <c r="B87" s="37" t="s">
        <v>31</v>
      </c>
      <c r="C87" s="37">
        <f>C73-C79-C85</f>
        <v>-8958</v>
      </c>
      <c r="D87" s="37">
        <f>D73-D79-D85</f>
        <v>0</v>
      </c>
    </row>
    <row r="90" spans="2:4" ht="13.9" x14ac:dyDescent="0.25">
      <c r="B90" s="44" t="s">
        <v>52</v>
      </c>
      <c r="C90" s="6">
        <f>C87</f>
        <v>-8958</v>
      </c>
    </row>
    <row r="91" spans="2:4" ht="13.9" x14ac:dyDescent="0.25">
      <c r="B91" s="44" t="s">
        <v>51</v>
      </c>
    </row>
    <row r="92" spans="2:4" ht="13.9" x14ac:dyDescent="0.25">
      <c r="B92" s="44" t="s">
        <v>50</v>
      </c>
      <c r="C92" s="43">
        <f>D72/(-D68)</f>
        <v>0.99533333333333329</v>
      </c>
    </row>
    <row r="93" spans="2:4" ht="13.9" x14ac:dyDescent="0.25">
      <c r="B93" s="8"/>
    </row>
    <row r="94" spans="2:4" ht="13.9" x14ac:dyDescent="0.25">
      <c r="B94" s="9"/>
    </row>
    <row r="95" spans="2:4" ht="14.45" thickBot="1" x14ac:dyDescent="0.3">
      <c r="B95" s="42" t="s">
        <v>49</v>
      </c>
    </row>
    <row r="96" spans="2:4" ht="14.45" thickBot="1" x14ac:dyDescent="0.3">
      <c r="C96" s="41">
        <f>C92</f>
        <v>0.99533333333333329</v>
      </c>
    </row>
    <row r="98" spans="1:3" ht="13.9" x14ac:dyDescent="0.25">
      <c r="A98" s="6" t="s">
        <v>48</v>
      </c>
      <c r="B98" s="8" t="s">
        <v>1</v>
      </c>
    </row>
    <row r="99" spans="1:3" ht="13.9" x14ac:dyDescent="0.25">
      <c r="C99" s="29" t="s">
        <v>47</v>
      </c>
    </row>
    <row r="100" spans="1:3" ht="13.9" x14ac:dyDescent="0.25">
      <c r="B100" s="37" t="s">
        <v>46</v>
      </c>
      <c r="C100" s="29" t="s">
        <v>45</v>
      </c>
    </row>
    <row r="101" spans="1:3" ht="13.9" x14ac:dyDescent="0.25">
      <c r="B101" s="6" t="s">
        <v>44</v>
      </c>
      <c r="C101" s="6">
        <f>-C68</f>
        <v>9000</v>
      </c>
    </row>
    <row r="102" spans="1:3" ht="13.9" x14ac:dyDescent="0.25">
      <c r="B102" s="6" t="s">
        <v>43</v>
      </c>
      <c r="C102" s="6">
        <f>1000*0.08</f>
        <v>80</v>
      </c>
    </row>
    <row r="103" spans="1:3" ht="13.9" x14ac:dyDescent="0.25">
      <c r="B103" s="6" t="s">
        <v>42</v>
      </c>
      <c r="C103" s="6">
        <v>0</v>
      </c>
    </row>
    <row r="104" spans="1:3" ht="13.9" x14ac:dyDescent="0.25">
      <c r="B104" s="37" t="s">
        <v>41</v>
      </c>
      <c r="C104" s="40">
        <f>SUM(C101:C103)</f>
        <v>9080</v>
      </c>
    </row>
    <row r="106" spans="1:3" ht="13.9" x14ac:dyDescent="0.25">
      <c r="B106" s="6" t="s">
        <v>40</v>
      </c>
      <c r="C106" s="6">
        <v>0</v>
      </c>
    </row>
    <row r="107" spans="1:3" ht="13.9" x14ac:dyDescent="0.25">
      <c r="B107" s="6" t="s">
        <v>39</v>
      </c>
      <c r="C107" s="6">
        <v>0</v>
      </c>
    </row>
    <row r="108" spans="1:3" ht="13.9" x14ac:dyDescent="0.25">
      <c r="B108" s="6" t="s">
        <v>38</v>
      </c>
      <c r="C108" s="6">
        <f>-C78</f>
        <v>360</v>
      </c>
    </row>
    <row r="109" spans="1:3" ht="13.9" x14ac:dyDescent="0.25">
      <c r="B109" s="37" t="s">
        <v>37</v>
      </c>
      <c r="C109" s="40">
        <f>SUM(C105:C108)</f>
        <v>360</v>
      </c>
    </row>
    <row r="111" spans="1:3" ht="13.9" x14ac:dyDescent="0.25">
      <c r="B111" s="6" t="s">
        <v>36</v>
      </c>
      <c r="C111" s="6">
        <f>D72</f>
        <v>8958</v>
      </c>
    </row>
    <row r="112" spans="1:3" ht="13.9" x14ac:dyDescent="0.25">
      <c r="B112" s="6" t="s">
        <v>35</v>
      </c>
      <c r="C112" s="6">
        <f>40</f>
        <v>40</v>
      </c>
    </row>
    <row r="113" spans="1:7" ht="13.9" x14ac:dyDescent="0.25">
      <c r="B113" s="6" t="s">
        <v>34</v>
      </c>
      <c r="C113" s="6">
        <f>20</f>
        <v>20</v>
      </c>
    </row>
    <row r="114" spans="1:7" x14ac:dyDescent="0.25">
      <c r="B114" s="6" t="s">
        <v>33</v>
      </c>
      <c r="C114" s="6">
        <f>C101*0.02</f>
        <v>180</v>
      </c>
    </row>
    <row r="115" spans="1:7" x14ac:dyDescent="0.25">
      <c r="B115" s="37" t="s">
        <v>32</v>
      </c>
      <c r="C115" s="40">
        <f>SUM(C111:C114)</f>
        <v>9198</v>
      </c>
    </row>
    <row r="116" spans="1:7" ht="15.75" thickBot="1" x14ac:dyDescent="0.3">
      <c r="C116" s="39"/>
    </row>
    <row r="117" spans="1:7" ht="15.75" thickTop="1" x14ac:dyDescent="0.25">
      <c r="B117" s="37" t="s">
        <v>31</v>
      </c>
      <c r="C117" s="6">
        <f>C104-C109-C115</f>
        <v>-478</v>
      </c>
    </row>
    <row r="119" spans="1:7" x14ac:dyDescent="0.25">
      <c r="B119" s="6" t="s">
        <v>30</v>
      </c>
    </row>
    <row r="120" spans="1:7" x14ac:dyDescent="0.25">
      <c r="B120" s="6" t="s">
        <v>29</v>
      </c>
    </row>
    <row r="121" spans="1:7" x14ac:dyDescent="0.25">
      <c r="B121" s="38" t="s">
        <v>28</v>
      </c>
    </row>
    <row r="122" spans="1:7" x14ac:dyDescent="0.25">
      <c r="B122" s="6" t="s">
        <v>27</v>
      </c>
    </row>
    <row r="124" spans="1:7" ht="15.75" thickBot="1" x14ac:dyDescent="0.3">
      <c r="B124" s="37" t="s">
        <v>26</v>
      </c>
    </row>
    <row r="125" spans="1:7" ht="15.75" thickBot="1" x14ac:dyDescent="0.3">
      <c r="C125" s="36" t="s">
        <v>25</v>
      </c>
    </row>
    <row r="127" spans="1:7" ht="15.75" x14ac:dyDescent="0.25">
      <c r="A127" s="4" t="s">
        <v>24</v>
      </c>
      <c r="B127" s="35"/>
      <c r="C127" s="35"/>
      <c r="D127" s="35"/>
      <c r="E127" s="35"/>
      <c r="F127" s="35"/>
      <c r="G127" s="35"/>
    </row>
    <row r="128" spans="1:7" ht="15.75" x14ac:dyDescent="0.25">
      <c r="A128" s="4" t="s">
        <v>23</v>
      </c>
      <c r="B128" s="35"/>
      <c r="C128" s="35"/>
      <c r="D128" s="35"/>
      <c r="E128" s="35"/>
      <c r="F128" s="35"/>
      <c r="G128" s="35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088-C9D9-4348-9156-6E52CD134626}">
  <dimension ref="A1:H105"/>
  <sheetViews>
    <sheetView tabSelected="1" topLeftCell="A74" workbookViewId="0">
      <selection activeCell="B71" sqref="B71"/>
    </sheetView>
  </sheetViews>
  <sheetFormatPr defaultColWidth="9.140625" defaultRowHeight="15" x14ac:dyDescent="0.25"/>
  <cols>
    <col min="1" max="1" width="9.140625" style="6"/>
    <col min="2" max="2" width="56" style="6" customWidth="1"/>
    <col min="3" max="4" width="15.28515625" style="6" customWidth="1"/>
    <col min="5" max="5" width="21.85546875" style="6" customWidth="1"/>
    <col min="6" max="8" width="23.42578125" style="6" customWidth="1"/>
    <col min="9" max="16384" width="9.140625" style="6"/>
  </cols>
  <sheetData>
    <row r="1" spans="1:6" ht="17.45" x14ac:dyDescent="0.25">
      <c r="A1" s="2" t="s">
        <v>109</v>
      </c>
      <c r="B1" s="5"/>
      <c r="C1" s="5"/>
      <c r="D1" s="5"/>
      <c r="E1" s="5"/>
      <c r="F1" s="5"/>
    </row>
    <row r="2" spans="1:6" ht="17.45" x14ac:dyDescent="0.25">
      <c r="A2" s="2"/>
      <c r="B2" s="5"/>
      <c r="C2" s="5"/>
      <c r="D2" s="5"/>
      <c r="E2" s="5"/>
      <c r="F2" s="5"/>
    </row>
    <row r="3" spans="1:6" ht="15.6" x14ac:dyDescent="0.25">
      <c r="A3" s="3"/>
      <c r="B3" s="3" t="s">
        <v>89</v>
      </c>
      <c r="C3" s="5"/>
      <c r="D3" s="5"/>
      <c r="E3" s="5"/>
      <c r="F3" s="5"/>
    </row>
    <row r="4" spans="1:6" s="10" customFormat="1" ht="16.149999999999999" thickBot="1" x14ac:dyDescent="0.35">
      <c r="A4" s="3"/>
      <c r="B4" s="11"/>
      <c r="C4" s="11"/>
      <c r="D4" s="5"/>
      <c r="E4" s="11"/>
      <c r="F4" s="11"/>
    </row>
    <row r="5" spans="1:6" s="1" customFormat="1" ht="16.5" customHeight="1" thickBot="1" x14ac:dyDescent="0.3">
      <c r="A5" s="3"/>
      <c r="B5" s="50" t="s">
        <v>88</v>
      </c>
      <c r="C5" s="57">
        <v>750000</v>
      </c>
      <c r="D5" s="5"/>
      <c r="E5" s="3"/>
      <c r="F5" s="3"/>
    </row>
    <row r="6" spans="1:6" s="1" customFormat="1" ht="16.149999999999999" thickBot="1" x14ac:dyDescent="0.3">
      <c r="A6" s="3"/>
      <c r="B6" s="48" t="s">
        <v>87</v>
      </c>
      <c r="C6" s="47">
        <v>15</v>
      </c>
      <c r="D6" s="5"/>
      <c r="E6" s="3"/>
      <c r="F6" s="3"/>
    </row>
    <row r="7" spans="1:6" s="1" customFormat="1" ht="16.149999999999999" thickBot="1" x14ac:dyDescent="0.3">
      <c r="A7" s="3"/>
      <c r="B7" s="48" t="s">
        <v>86</v>
      </c>
      <c r="C7" s="47">
        <v>25</v>
      </c>
      <c r="D7" s="5"/>
      <c r="E7" s="3"/>
      <c r="F7" s="3"/>
    </row>
    <row r="8" spans="1:6" s="1" customFormat="1" ht="15.6" x14ac:dyDescent="0.25">
      <c r="A8" s="3"/>
      <c r="B8" s="5"/>
      <c r="C8" s="5"/>
      <c r="D8" s="5"/>
      <c r="E8" s="3"/>
      <c r="F8" s="3"/>
    </row>
    <row r="9" spans="1:6" s="1" customFormat="1" ht="15.6" x14ac:dyDescent="0.25">
      <c r="A9" s="3"/>
      <c r="B9" s="5" t="s">
        <v>85</v>
      </c>
      <c r="C9" s="5"/>
      <c r="D9" s="5"/>
      <c r="E9" s="3"/>
      <c r="F9" s="3"/>
    </row>
    <row r="10" spans="1:6" s="10" customFormat="1" ht="15.75" x14ac:dyDescent="0.25">
      <c r="A10" s="3"/>
      <c r="B10" s="51" t="s">
        <v>84</v>
      </c>
      <c r="C10" s="3"/>
      <c r="D10" s="5"/>
      <c r="E10" s="3"/>
      <c r="F10" s="3"/>
    </row>
    <row r="11" spans="1:6" s="10" customFormat="1" ht="15.75" x14ac:dyDescent="0.25">
      <c r="A11" s="3"/>
      <c r="B11" s="51" t="s">
        <v>83</v>
      </c>
      <c r="C11" s="3"/>
      <c r="D11" s="5"/>
      <c r="E11" s="12"/>
      <c r="F11" s="11"/>
    </row>
    <row r="12" spans="1:6" s="10" customFormat="1" ht="15.75" x14ac:dyDescent="0.25">
      <c r="A12" s="3"/>
      <c r="B12" s="51" t="s">
        <v>82</v>
      </c>
      <c r="C12" s="3"/>
      <c r="D12" s="5"/>
      <c r="E12" s="12"/>
      <c r="F12" s="11"/>
    </row>
    <row r="13" spans="1:6" s="10" customFormat="1" ht="15.6" x14ac:dyDescent="0.3">
      <c r="A13" s="3"/>
      <c r="B13" s="18"/>
      <c r="C13" s="3"/>
      <c r="D13" s="5"/>
      <c r="E13" s="12"/>
      <c r="F13" s="11"/>
    </row>
    <row r="14" spans="1:6" s="10" customFormat="1" ht="15.6" x14ac:dyDescent="0.3">
      <c r="A14" s="3"/>
      <c r="B14" s="3" t="s">
        <v>76</v>
      </c>
      <c r="C14" s="3"/>
      <c r="D14" s="5"/>
      <c r="E14" s="12"/>
      <c r="F14" s="11"/>
    </row>
    <row r="15" spans="1:6" s="10" customFormat="1" ht="16.149999999999999" thickBot="1" x14ac:dyDescent="0.35">
      <c r="A15" s="3"/>
      <c r="B15" s="3"/>
      <c r="C15" s="3"/>
      <c r="D15" s="12"/>
      <c r="E15" s="12"/>
      <c r="F15" s="11"/>
    </row>
    <row r="16" spans="1:6" s="10" customFormat="1" ht="16.149999999999999" thickBot="1" x14ac:dyDescent="0.35">
      <c r="A16" s="3"/>
      <c r="B16" s="15" t="s">
        <v>81</v>
      </c>
      <c r="C16" s="49" t="s">
        <v>45</v>
      </c>
      <c r="D16" s="49" t="s">
        <v>70</v>
      </c>
      <c r="E16" s="12"/>
      <c r="F16" s="11"/>
    </row>
    <row r="17" spans="1:6" s="10" customFormat="1" ht="16.149999999999999" thickBot="1" x14ac:dyDescent="0.35">
      <c r="A17" s="3"/>
      <c r="B17" s="48" t="s">
        <v>80</v>
      </c>
      <c r="C17" s="55">
        <v>11275</v>
      </c>
      <c r="D17" s="55">
        <v>11275</v>
      </c>
      <c r="E17" s="12"/>
      <c r="F17" s="11"/>
    </row>
    <row r="18" spans="1:6" s="10" customFormat="1" ht="16.149999999999999" thickBot="1" x14ac:dyDescent="0.35">
      <c r="A18" s="3"/>
      <c r="B18" s="48" t="s">
        <v>43</v>
      </c>
      <c r="C18" s="47">
        <v>80</v>
      </c>
      <c r="D18" s="47">
        <v>40</v>
      </c>
      <c r="E18" s="12"/>
      <c r="F18" s="11"/>
    </row>
    <row r="19" spans="1:6" s="10" customFormat="1" ht="16.149999999999999" thickBot="1" x14ac:dyDescent="0.35">
      <c r="A19" s="3"/>
      <c r="B19" s="48" t="s">
        <v>42</v>
      </c>
      <c r="C19" s="47">
        <v>0</v>
      </c>
      <c r="D19" s="47">
        <v>36</v>
      </c>
      <c r="E19" s="12"/>
      <c r="F19" s="11"/>
    </row>
    <row r="20" spans="1:6" s="10" customFormat="1" ht="16.149999999999999" thickBot="1" x14ac:dyDescent="0.35">
      <c r="A20" s="3"/>
      <c r="B20" s="53" t="s">
        <v>41</v>
      </c>
      <c r="C20" s="52">
        <f>SUM(C17:C19)</f>
        <v>11355</v>
      </c>
      <c r="D20" s="52">
        <f>SUM(D17:D19)</f>
        <v>11351</v>
      </c>
      <c r="E20" s="12"/>
      <c r="F20" s="11"/>
    </row>
    <row r="21" spans="1:6" s="10" customFormat="1" ht="16.149999999999999" thickBot="1" x14ac:dyDescent="0.35">
      <c r="A21" s="3"/>
      <c r="B21" s="53"/>
      <c r="C21" s="56"/>
      <c r="D21" s="56"/>
      <c r="E21" s="12"/>
      <c r="F21" s="11"/>
    </row>
    <row r="22" spans="1:6" s="10" customFormat="1" ht="16.149999999999999" thickBot="1" x14ac:dyDescent="0.35">
      <c r="A22" s="3"/>
      <c r="B22" s="48" t="s">
        <v>40</v>
      </c>
      <c r="C22" s="47">
        <v>0</v>
      </c>
      <c r="D22" s="47">
        <v>0</v>
      </c>
      <c r="E22" s="12"/>
      <c r="F22" s="11"/>
    </row>
    <row r="23" spans="1:6" s="10" customFormat="1" ht="16.149999999999999" thickBot="1" x14ac:dyDescent="0.35">
      <c r="A23" s="3"/>
      <c r="B23" s="48" t="s">
        <v>39</v>
      </c>
      <c r="C23" s="47">
        <v>0</v>
      </c>
      <c r="D23" s="47">
        <v>0</v>
      </c>
      <c r="E23" s="12"/>
      <c r="F23" s="11"/>
    </row>
    <row r="24" spans="1:6" s="10" customFormat="1" ht="16.149999999999999" thickBot="1" x14ac:dyDescent="0.35">
      <c r="A24" s="3"/>
      <c r="B24" s="48" t="s">
        <v>38</v>
      </c>
      <c r="C24" s="47">
        <v>450</v>
      </c>
      <c r="D24" s="55">
        <v>4050</v>
      </c>
      <c r="E24" s="12"/>
      <c r="F24" s="11"/>
    </row>
    <row r="25" spans="1:6" s="10" customFormat="1" ht="16.149999999999999" thickBot="1" x14ac:dyDescent="0.35">
      <c r="A25" s="3"/>
      <c r="B25" s="53" t="s">
        <v>37</v>
      </c>
      <c r="C25" s="56">
        <f>SUM(C22:C24)</f>
        <v>450</v>
      </c>
      <c r="D25" s="56">
        <f>SUM(D22:D24)</f>
        <v>4050</v>
      </c>
      <c r="E25" s="12"/>
      <c r="F25" s="11"/>
    </row>
    <row r="26" spans="1:6" s="10" customFormat="1" ht="16.149999999999999" thickBot="1" x14ac:dyDescent="0.35">
      <c r="A26" s="3"/>
      <c r="B26" s="48"/>
      <c r="C26" s="47"/>
      <c r="D26" s="47"/>
      <c r="E26" s="12"/>
      <c r="F26" s="11"/>
    </row>
    <row r="27" spans="1:6" s="10" customFormat="1" ht="16.149999999999999" thickBot="1" x14ac:dyDescent="0.35">
      <c r="A27" s="3"/>
      <c r="B27" s="48" t="s">
        <v>36</v>
      </c>
      <c r="C27" s="55">
        <v>10147.5</v>
      </c>
      <c r="D27" s="55">
        <v>1127.5</v>
      </c>
      <c r="E27" s="12"/>
      <c r="F27" s="11"/>
    </row>
    <row r="28" spans="1:6" s="10" customFormat="1" ht="16.149999999999999" thickBot="1" x14ac:dyDescent="0.35">
      <c r="A28" s="3"/>
      <c r="B28" s="48" t="s">
        <v>35</v>
      </c>
      <c r="C28" s="55">
        <v>1000</v>
      </c>
      <c r="D28" s="47">
        <v>0</v>
      </c>
      <c r="E28" s="12"/>
      <c r="F28" s="11"/>
    </row>
    <row r="29" spans="1:6" s="10" customFormat="1" ht="16.149999999999999" thickBot="1" x14ac:dyDescent="0.35">
      <c r="A29" s="3"/>
      <c r="B29" s="48" t="s">
        <v>34</v>
      </c>
      <c r="C29" s="47">
        <v>30</v>
      </c>
      <c r="D29" s="47">
        <v>30</v>
      </c>
      <c r="E29" s="12"/>
      <c r="F29" s="11"/>
    </row>
    <row r="30" spans="1:6" s="10" customFormat="1" ht="16.149999999999999" thickBot="1" x14ac:dyDescent="0.35">
      <c r="A30" s="3"/>
      <c r="B30" s="48" t="s">
        <v>33</v>
      </c>
      <c r="C30" s="54">
        <v>225.5</v>
      </c>
      <c r="D30" s="54">
        <v>225.5</v>
      </c>
      <c r="E30" s="12"/>
      <c r="F30" s="11"/>
    </row>
    <row r="31" spans="1:6" s="10" customFormat="1" ht="16.149999999999999" thickBot="1" x14ac:dyDescent="0.35">
      <c r="A31" s="3"/>
      <c r="B31" s="53" t="s">
        <v>32</v>
      </c>
      <c r="C31" s="52">
        <f>SUM(C27:C30)</f>
        <v>11403</v>
      </c>
      <c r="D31" s="52">
        <f>SUM(D27:D30)</f>
        <v>1383</v>
      </c>
      <c r="E31" s="12"/>
      <c r="F31" s="11"/>
    </row>
    <row r="32" spans="1:6" s="10" customFormat="1" ht="16.149999999999999" thickBot="1" x14ac:dyDescent="0.35">
      <c r="A32" s="3"/>
      <c r="B32" s="48"/>
      <c r="C32" s="47"/>
      <c r="D32" s="47"/>
      <c r="E32" s="12"/>
      <c r="F32" s="11"/>
    </row>
    <row r="33" spans="1:6" s="10" customFormat="1" ht="16.149999999999999" thickBot="1" x14ac:dyDescent="0.35">
      <c r="A33" s="3"/>
      <c r="B33" s="53" t="s">
        <v>31</v>
      </c>
      <c r="C33" s="52">
        <f>C20-C25-C31</f>
        <v>-498</v>
      </c>
      <c r="D33" s="52">
        <f>D20-D25-D31</f>
        <v>5918</v>
      </c>
      <c r="E33" s="12"/>
      <c r="F33" s="11"/>
    </row>
    <row r="34" spans="1:6" s="10" customFormat="1" ht="15.6" x14ac:dyDescent="0.3">
      <c r="A34" s="3"/>
      <c r="B34" s="3"/>
      <c r="C34" s="3"/>
      <c r="D34" s="12"/>
      <c r="E34" s="12"/>
      <c r="F34" s="11"/>
    </row>
    <row r="35" spans="1:6" s="10" customFormat="1" ht="15.6" x14ac:dyDescent="0.3">
      <c r="A35" s="3"/>
      <c r="B35" s="3" t="s">
        <v>79</v>
      </c>
      <c r="C35" s="3"/>
      <c r="D35" s="12"/>
      <c r="E35" s="12"/>
      <c r="F35" s="11"/>
    </row>
    <row r="36" spans="1:6" s="10" customFormat="1" ht="15.6" x14ac:dyDescent="0.3">
      <c r="A36" s="3"/>
      <c r="B36" s="3"/>
      <c r="C36" s="3"/>
      <c r="D36" s="12"/>
      <c r="E36" s="12"/>
      <c r="F36" s="11"/>
    </row>
    <row r="37" spans="1:6" s="10" customFormat="1" ht="15.75" x14ac:dyDescent="0.25">
      <c r="A37" s="3"/>
      <c r="B37" s="51" t="s">
        <v>78</v>
      </c>
      <c r="C37" s="51"/>
      <c r="D37" s="12"/>
      <c r="E37" s="12"/>
      <c r="F37" s="11"/>
    </row>
    <row r="38" spans="1:6" s="10" customFormat="1" ht="15.75" x14ac:dyDescent="0.25">
      <c r="A38" s="3"/>
      <c r="B38" s="51" t="s">
        <v>77</v>
      </c>
      <c r="C38" s="51"/>
      <c r="D38" s="12"/>
      <c r="E38" s="12"/>
      <c r="F38" s="11"/>
    </row>
    <row r="39" spans="1:6" s="10" customFormat="1" ht="15.6" x14ac:dyDescent="0.3">
      <c r="A39" s="3"/>
      <c r="B39" s="12"/>
      <c r="C39" s="12"/>
      <c r="D39" s="12"/>
      <c r="E39" s="12"/>
      <c r="F39" s="11"/>
    </row>
    <row r="40" spans="1:6" s="10" customFormat="1" ht="15.6" x14ac:dyDescent="0.3">
      <c r="A40" s="3"/>
      <c r="B40" s="12" t="s">
        <v>76</v>
      </c>
      <c r="C40" s="12"/>
      <c r="D40" s="12"/>
      <c r="E40" s="12"/>
      <c r="F40" s="11"/>
    </row>
    <row r="41" spans="1:6" s="10" customFormat="1" ht="15.6" x14ac:dyDescent="0.3">
      <c r="A41" s="3"/>
      <c r="B41" s="12"/>
      <c r="C41" s="12"/>
      <c r="D41" s="12"/>
      <c r="E41" s="12"/>
      <c r="F41" s="11"/>
    </row>
    <row r="42" spans="1:6" s="10" customFormat="1" ht="15.75" x14ac:dyDescent="0.25">
      <c r="A42" s="3"/>
      <c r="B42" s="51" t="s">
        <v>75</v>
      </c>
      <c r="C42" s="12"/>
      <c r="D42" s="12"/>
      <c r="E42" s="12"/>
      <c r="F42" s="11"/>
    </row>
    <row r="43" spans="1:6" s="10" customFormat="1" ht="15.75" x14ac:dyDescent="0.25">
      <c r="A43" s="3"/>
      <c r="B43" s="51" t="s">
        <v>74</v>
      </c>
      <c r="C43" s="12"/>
      <c r="D43" s="12"/>
      <c r="E43" s="12"/>
      <c r="F43" s="11"/>
    </row>
    <row r="44" spans="1:6" s="10" customFormat="1" ht="15.75" x14ac:dyDescent="0.25">
      <c r="A44" s="3"/>
      <c r="B44" s="51" t="s">
        <v>73</v>
      </c>
      <c r="C44" s="12"/>
      <c r="D44" s="12"/>
      <c r="E44" s="12"/>
      <c r="F44" s="11"/>
    </row>
    <row r="45" spans="1:6" s="10" customFormat="1" ht="15.75" x14ac:dyDescent="0.25">
      <c r="A45" s="3"/>
      <c r="B45" s="51" t="s">
        <v>72</v>
      </c>
      <c r="C45" s="12"/>
      <c r="D45" s="12"/>
      <c r="E45" s="12"/>
      <c r="F45" s="11"/>
    </row>
    <row r="46" spans="1:6" s="10" customFormat="1" ht="15.75" x14ac:dyDescent="0.25">
      <c r="A46" s="3"/>
      <c r="B46" s="51" t="s">
        <v>71</v>
      </c>
      <c r="C46" s="12"/>
      <c r="D46" s="12"/>
      <c r="E46" s="12"/>
      <c r="F46" s="11"/>
    </row>
    <row r="47" spans="1:6" s="10" customFormat="1" ht="16.149999999999999" thickBot="1" x14ac:dyDescent="0.35">
      <c r="A47" s="3"/>
      <c r="B47" s="12"/>
      <c r="C47" s="12"/>
      <c r="D47" s="12"/>
      <c r="E47" s="12"/>
      <c r="F47" s="11"/>
    </row>
    <row r="48" spans="1:6" s="10" customFormat="1" ht="16.149999999999999" thickBot="1" x14ac:dyDescent="0.35">
      <c r="A48" s="3"/>
      <c r="B48" s="50"/>
      <c r="C48" s="49" t="s">
        <v>45</v>
      </c>
      <c r="D48" s="49" t="s">
        <v>70</v>
      </c>
      <c r="E48" s="12"/>
      <c r="F48" s="11"/>
    </row>
    <row r="49" spans="1:6" s="10" customFormat="1" ht="16.149999999999999" thickBot="1" x14ac:dyDescent="0.35">
      <c r="A49" s="3"/>
      <c r="B49" s="48" t="s">
        <v>69</v>
      </c>
      <c r="C49" s="47">
        <v>0.6</v>
      </c>
      <c r="D49" s="47">
        <v>6</v>
      </c>
      <c r="E49" s="12"/>
      <c r="F49" s="11"/>
    </row>
    <row r="50" spans="1:6" s="10" customFormat="1" ht="16.149999999999999" thickBot="1" x14ac:dyDescent="0.35">
      <c r="A50" s="3"/>
      <c r="B50" s="48" t="s">
        <v>68</v>
      </c>
      <c r="C50" s="47">
        <v>0.7</v>
      </c>
      <c r="D50" s="47">
        <v>0.9</v>
      </c>
      <c r="E50" s="12"/>
      <c r="F50" s="11"/>
    </row>
    <row r="51" spans="1:6" s="10" customFormat="1" ht="16.149999999999999" thickBot="1" x14ac:dyDescent="0.35">
      <c r="A51" s="3"/>
      <c r="B51" s="48" t="s">
        <v>67</v>
      </c>
      <c r="C51" s="47">
        <v>0.65</v>
      </c>
      <c r="D51" s="47">
        <v>0.8</v>
      </c>
      <c r="E51" s="12"/>
      <c r="F51" s="11"/>
    </row>
    <row r="52" spans="1:6" s="10" customFormat="1" ht="15.6" x14ac:dyDescent="0.3">
      <c r="A52" s="3"/>
      <c r="B52" s="12"/>
      <c r="C52" s="12"/>
      <c r="D52" s="12"/>
      <c r="E52" s="12"/>
      <c r="F52" s="11"/>
    </row>
    <row r="53" spans="1:6" s="10" customFormat="1" ht="15.6" x14ac:dyDescent="0.3">
      <c r="A53" s="3" t="s">
        <v>108</v>
      </c>
      <c r="B53" s="12"/>
      <c r="C53" s="12"/>
      <c r="D53" s="12"/>
      <c r="E53" s="12"/>
      <c r="F53" s="11"/>
    </row>
    <row r="54" spans="1:6" s="10" customFormat="1" ht="15.6" x14ac:dyDescent="0.3">
      <c r="A54" s="3"/>
      <c r="B54" s="12"/>
      <c r="C54" s="12"/>
      <c r="D54" s="12"/>
      <c r="E54" s="12"/>
      <c r="F54" s="11"/>
    </row>
    <row r="55" spans="1:6" s="10" customFormat="1" ht="15.6" x14ac:dyDescent="0.3">
      <c r="A55" s="3"/>
      <c r="B55" s="12" t="s">
        <v>107</v>
      </c>
      <c r="C55" s="12"/>
      <c r="D55" s="12"/>
      <c r="E55" s="12"/>
      <c r="F55" s="11"/>
    </row>
    <row r="56" spans="1:6" s="10" customFormat="1" ht="15.6" x14ac:dyDescent="0.3">
      <c r="A56" s="3"/>
      <c r="B56" s="12" t="s">
        <v>106</v>
      </c>
      <c r="C56" s="12"/>
      <c r="D56" s="12"/>
      <c r="E56" s="12"/>
      <c r="F56" s="11"/>
    </row>
    <row r="57" spans="1:6" s="10" customFormat="1" ht="15.6" x14ac:dyDescent="0.3">
      <c r="A57" s="3"/>
      <c r="B57" s="12" t="s">
        <v>105</v>
      </c>
      <c r="C57" s="12"/>
      <c r="D57" s="12"/>
      <c r="E57" s="12"/>
      <c r="F57" s="11"/>
    </row>
    <row r="58" spans="1:6" s="10" customFormat="1" ht="15.6" x14ac:dyDescent="0.3">
      <c r="A58" s="3"/>
      <c r="B58" s="12"/>
      <c r="C58" s="12"/>
      <c r="D58" s="12"/>
      <c r="E58" s="12"/>
      <c r="F58" s="11"/>
    </row>
    <row r="59" spans="1:6" s="10" customFormat="1" ht="15.6" x14ac:dyDescent="0.3">
      <c r="A59" s="3"/>
      <c r="B59" s="12" t="s">
        <v>104</v>
      </c>
      <c r="C59" s="12"/>
      <c r="D59" s="12"/>
      <c r="E59" s="12"/>
      <c r="F59" s="11"/>
    </row>
    <row r="60" spans="1:6" s="10" customFormat="1" ht="15.6" x14ac:dyDescent="0.3">
      <c r="A60" s="3"/>
      <c r="B60" s="12" t="s">
        <v>62</v>
      </c>
      <c r="C60" s="12"/>
      <c r="D60" s="12"/>
      <c r="E60" s="12"/>
      <c r="F60" s="11"/>
    </row>
    <row r="61" spans="1:6" ht="15.6" x14ac:dyDescent="0.3">
      <c r="A61" s="3"/>
      <c r="B61" s="12"/>
      <c r="C61" s="12"/>
      <c r="D61" s="7"/>
      <c r="E61" s="7"/>
      <c r="F61" s="5"/>
    </row>
    <row r="63" spans="1:6" ht="15.6" x14ac:dyDescent="0.25">
      <c r="A63" s="1" t="s">
        <v>0</v>
      </c>
    </row>
    <row r="64" spans="1:6" ht="13.9" x14ac:dyDescent="0.25">
      <c r="B64" s="8"/>
    </row>
    <row r="65" spans="1:8" ht="13.9" x14ac:dyDescent="0.25">
      <c r="A65" s="6" t="s">
        <v>103</v>
      </c>
      <c r="B65" s="8" t="s">
        <v>1</v>
      </c>
    </row>
    <row r="66" spans="1:8" ht="13.9" x14ac:dyDescent="0.25">
      <c r="B66" s="8"/>
    </row>
    <row r="67" spans="1:8" ht="13.9" x14ac:dyDescent="0.25">
      <c r="B67" s="6" t="s">
        <v>102</v>
      </c>
    </row>
    <row r="68" spans="1:8" ht="13.9" x14ac:dyDescent="0.25">
      <c r="B68" s="8"/>
    </row>
    <row r="69" spans="1:8" ht="13.9" x14ac:dyDescent="0.25">
      <c r="B69" s="8"/>
    </row>
    <row r="70" spans="1:8" ht="13.9" x14ac:dyDescent="0.25">
      <c r="B70" s="8"/>
      <c r="C70" s="79" t="s">
        <v>101</v>
      </c>
      <c r="D70" s="80"/>
      <c r="F70" s="79" t="s">
        <v>100</v>
      </c>
      <c r="G70" s="81"/>
      <c r="H70" s="80"/>
    </row>
    <row r="71" spans="1:8" ht="41.45" x14ac:dyDescent="0.3">
      <c r="B71" s="78" t="s">
        <v>99</v>
      </c>
      <c r="C71" s="77" t="s">
        <v>45</v>
      </c>
      <c r="D71" s="77" t="s">
        <v>70</v>
      </c>
      <c r="E71" s="77"/>
      <c r="F71" s="77" t="s">
        <v>45</v>
      </c>
      <c r="G71" s="76" t="s">
        <v>98</v>
      </c>
      <c r="H71" s="76" t="s">
        <v>97</v>
      </c>
    </row>
    <row r="72" spans="1:8" ht="13.9" x14ac:dyDescent="0.25">
      <c r="B72" s="69" t="s">
        <v>80</v>
      </c>
      <c r="C72" s="65">
        <v>11275</v>
      </c>
      <c r="D72" s="65">
        <v>11275</v>
      </c>
      <c r="F72" s="65">
        <f>C72</f>
        <v>11275</v>
      </c>
      <c r="G72" s="65">
        <f>D72</f>
        <v>11275</v>
      </c>
      <c r="H72" s="65">
        <f>G72</f>
        <v>11275</v>
      </c>
    </row>
    <row r="73" spans="1:8" ht="13.9" x14ac:dyDescent="0.25">
      <c r="B73" s="69" t="s">
        <v>56</v>
      </c>
      <c r="C73" s="65"/>
      <c r="D73" s="65"/>
      <c r="F73" s="65">
        <v>0</v>
      </c>
      <c r="G73" s="65">
        <v>0</v>
      </c>
      <c r="H73" s="65">
        <f>-(6960-6420)</f>
        <v>-540</v>
      </c>
    </row>
    <row r="74" spans="1:8" ht="13.9" x14ac:dyDescent="0.25">
      <c r="B74" s="69" t="s">
        <v>43</v>
      </c>
      <c r="C74" s="65">
        <v>80</v>
      </c>
      <c r="D74" s="65">
        <v>40</v>
      </c>
      <c r="F74" s="65">
        <f>0.08*F93</f>
        <v>80</v>
      </c>
      <c r="G74" s="65">
        <f>0.08*F94</f>
        <v>73.760000000000005</v>
      </c>
      <c r="H74" s="65">
        <f>0.08*F94</f>
        <v>73.760000000000005</v>
      </c>
    </row>
    <row r="75" spans="1:8" ht="15.6" x14ac:dyDescent="0.25">
      <c r="B75" s="75" t="s">
        <v>42</v>
      </c>
      <c r="C75" s="66">
        <v>0</v>
      </c>
      <c r="D75" s="74">
        <v>36</v>
      </c>
      <c r="E75" s="67"/>
      <c r="F75" s="66">
        <v>0</v>
      </c>
      <c r="G75" s="65">
        <f>0.08*SUM(F80:F81)</f>
        <v>2.4</v>
      </c>
      <c r="H75" s="65">
        <f>0.08*SUM(F80:F81)</f>
        <v>2.4</v>
      </c>
    </row>
    <row r="76" spans="1:8" s="37" customFormat="1" ht="13.9" x14ac:dyDescent="0.25">
      <c r="B76" s="42" t="s">
        <v>41</v>
      </c>
      <c r="C76" s="72">
        <v>11355</v>
      </c>
      <c r="D76" s="72">
        <v>11351</v>
      </c>
      <c r="E76" s="73"/>
      <c r="F76" s="72">
        <f>SUM(F72:F75)</f>
        <v>11355</v>
      </c>
      <c r="G76" s="72">
        <f>SUM(G72:G75)</f>
        <v>11351.16</v>
      </c>
      <c r="H76" s="72">
        <f>SUM(H72:H75)</f>
        <v>10811.16</v>
      </c>
    </row>
    <row r="77" spans="1:8" ht="13.9" x14ac:dyDescent="0.25">
      <c r="B77" s="38"/>
      <c r="C77" s="64"/>
      <c r="D77" s="64"/>
      <c r="E77" s="60"/>
      <c r="F77" s="64"/>
      <c r="G77" s="65"/>
      <c r="H77" s="65"/>
    </row>
    <row r="78" spans="1:8" ht="13.9" x14ac:dyDescent="0.25">
      <c r="B78" s="38" t="s">
        <v>40</v>
      </c>
      <c r="C78" s="64">
        <v>0</v>
      </c>
      <c r="D78" s="64">
        <v>0</v>
      </c>
      <c r="E78" s="60"/>
      <c r="F78" s="64">
        <v>0</v>
      </c>
      <c r="G78" s="65">
        <v>0</v>
      </c>
      <c r="H78" s="65">
        <v>0</v>
      </c>
    </row>
    <row r="79" spans="1:8" ht="13.9" x14ac:dyDescent="0.25">
      <c r="B79" s="38" t="s">
        <v>39</v>
      </c>
      <c r="C79" s="64">
        <v>0</v>
      </c>
      <c r="D79" s="64">
        <v>0</v>
      </c>
      <c r="E79" s="60"/>
      <c r="F79" s="64">
        <v>0</v>
      </c>
      <c r="G79" s="65">
        <v>0</v>
      </c>
      <c r="H79" s="65">
        <v>0</v>
      </c>
    </row>
    <row r="80" spans="1:8" ht="13.9" x14ac:dyDescent="0.25">
      <c r="B80" s="38" t="s">
        <v>38</v>
      </c>
      <c r="C80" s="64">
        <v>450</v>
      </c>
      <c r="D80" s="64">
        <v>4050</v>
      </c>
      <c r="E80" s="60"/>
      <c r="F80" s="64">
        <f>C49*C5/1000</f>
        <v>450</v>
      </c>
      <c r="G80" s="65">
        <f>C5/1000*D49-F80</f>
        <v>4050</v>
      </c>
      <c r="H80" s="65">
        <f>C5/1000*D49-F80</f>
        <v>4050</v>
      </c>
    </row>
    <row r="81" spans="2:8" ht="13.9" x14ac:dyDescent="0.25">
      <c r="B81" s="38" t="s">
        <v>53</v>
      </c>
      <c r="C81" s="64">
        <v>0</v>
      </c>
      <c r="D81" s="64">
        <v>0</v>
      </c>
      <c r="E81" s="60"/>
      <c r="F81" s="64">
        <f>-600000/1000*C50</f>
        <v>-420</v>
      </c>
      <c r="G81" s="65">
        <f>-600000/1000*D50-F81</f>
        <v>-120</v>
      </c>
      <c r="H81" s="65">
        <f>-600000/1000*D50-F81</f>
        <v>-120</v>
      </c>
    </row>
    <row r="82" spans="2:8" s="37" customFormat="1" ht="13.9" x14ac:dyDescent="0.25">
      <c r="B82" s="42" t="s">
        <v>37</v>
      </c>
      <c r="C82" s="72">
        <f>SUM(C78:C81)</f>
        <v>450</v>
      </c>
      <c r="D82" s="72">
        <f>SUM(D78:D81)</f>
        <v>4050</v>
      </c>
      <c r="E82" s="73"/>
      <c r="F82" s="72">
        <f>SUM(F78:F81)</f>
        <v>30</v>
      </c>
      <c r="G82" s="72">
        <f>SUM(G78:G81)</f>
        <v>3930</v>
      </c>
      <c r="H82" s="72">
        <f>SUM(H78:H81)</f>
        <v>3930</v>
      </c>
    </row>
    <row r="83" spans="2:8" ht="13.9" x14ac:dyDescent="0.25">
      <c r="B83" s="38"/>
      <c r="C83" s="65"/>
      <c r="D83" s="65"/>
      <c r="F83" s="65"/>
      <c r="G83" s="65"/>
      <c r="H83" s="65"/>
    </row>
    <row r="84" spans="2:8" ht="13.9" x14ac:dyDescent="0.25">
      <c r="B84" s="38" t="s">
        <v>36</v>
      </c>
      <c r="C84" s="65">
        <v>10147.5</v>
      </c>
      <c r="D84" s="65">
        <v>1127.5</v>
      </c>
      <c r="F84" s="65">
        <f t="shared" ref="F84:G87" si="0">C84</f>
        <v>10147.5</v>
      </c>
      <c r="G84" s="65">
        <f t="shared" si="0"/>
        <v>1127.5</v>
      </c>
      <c r="H84" s="65">
        <f>G84</f>
        <v>1127.5</v>
      </c>
    </row>
    <row r="85" spans="2:8" ht="13.9" x14ac:dyDescent="0.25">
      <c r="B85" s="69" t="s">
        <v>35</v>
      </c>
      <c r="C85" s="65">
        <v>1000</v>
      </c>
      <c r="D85" s="65">
        <v>0</v>
      </c>
      <c r="F85" s="65">
        <f t="shared" si="0"/>
        <v>1000</v>
      </c>
      <c r="G85" s="65">
        <f t="shared" si="0"/>
        <v>0</v>
      </c>
      <c r="H85" s="65">
        <f>G85</f>
        <v>0</v>
      </c>
    </row>
    <row r="86" spans="2:8" ht="13.9" x14ac:dyDescent="0.25">
      <c r="B86" s="69" t="s">
        <v>34</v>
      </c>
      <c r="C86" s="65">
        <v>30</v>
      </c>
      <c r="D86" s="65">
        <v>30</v>
      </c>
      <c r="F86" s="65">
        <f t="shared" si="0"/>
        <v>30</v>
      </c>
      <c r="G86" s="65">
        <f t="shared" si="0"/>
        <v>30</v>
      </c>
      <c r="H86" s="65">
        <f>G86</f>
        <v>30</v>
      </c>
    </row>
    <row r="87" spans="2:8" ht="13.9" x14ac:dyDescent="0.25">
      <c r="B87" s="69" t="s">
        <v>33</v>
      </c>
      <c r="C87" s="65">
        <v>225.5</v>
      </c>
      <c r="D87" s="65">
        <v>225.5</v>
      </c>
      <c r="F87" s="65">
        <f t="shared" si="0"/>
        <v>225.5</v>
      </c>
      <c r="G87" s="65">
        <f t="shared" si="0"/>
        <v>225.5</v>
      </c>
      <c r="H87" s="65">
        <f>G87</f>
        <v>225.5</v>
      </c>
    </row>
    <row r="88" spans="2:8" s="37" customFormat="1" ht="14.45" x14ac:dyDescent="0.3">
      <c r="B88" s="71" t="s">
        <v>32</v>
      </c>
      <c r="C88" s="70">
        <v>11403</v>
      </c>
      <c r="D88" s="70">
        <v>1383</v>
      </c>
      <c r="F88" s="70">
        <f>SUM(F84:F87)</f>
        <v>11403</v>
      </c>
      <c r="G88" s="70">
        <f>SUM(G84:G87)</f>
        <v>1383</v>
      </c>
      <c r="H88" s="70">
        <f>SUM(H84:H87)</f>
        <v>1383</v>
      </c>
    </row>
    <row r="89" spans="2:8" ht="13.9" x14ac:dyDescent="0.25">
      <c r="B89" s="69"/>
      <c r="C89" s="65"/>
      <c r="D89" s="65"/>
      <c r="F89" s="65"/>
      <c r="G89" s="65"/>
      <c r="H89" s="65"/>
    </row>
    <row r="90" spans="2:8" ht="13.9" x14ac:dyDescent="0.25">
      <c r="B90" s="69" t="s">
        <v>31</v>
      </c>
      <c r="C90" s="65">
        <v>-498</v>
      </c>
      <c r="D90" s="65">
        <v>5918</v>
      </c>
      <c r="F90" s="65">
        <f>F76-F82-F88</f>
        <v>-78</v>
      </c>
      <c r="G90" s="65">
        <f>G76-G82-G88</f>
        <v>6038.16</v>
      </c>
      <c r="H90" s="65">
        <f>H76-H82-H88</f>
        <v>5498.16</v>
      </c>
    </row>
    <row r="91" spans="2:8" ht="13.9" x14ac:dyDescent="0.25">
      <c r="B91" s="8"/>
      <c r="C91" s="65"/>
      <c r="D91" s="65"/>
      <c r="F91" s="65"/>
      <c r="G91" s="65"/>
      <c r="H91" s="65"/>
    </row>
    <row r="92" spans="2:8" ht="15.6" x14ac:dyDescent="0.25">
      <c r="B92" s="68"/>
      <c r="C92" s="67"/>
      <c r="D92" s="67"/>
      <c r="E92" s="67"/>
      <c r="F92" s="66"/>
      <c r="G92" s="65"/>
      <c r="H92" s="65"/>
    </row>
    <row r="93" spans="2:8" ht="13.9" x14ac:dyDescent="0.25">
      <c r="B93" s="29" t="s">
        <v>96</v>
      </c>
      <c r="C93" s="64">
        <f>1000</f>
        <v>1000</v>
      </c>
      <c r="D93" s="64">
        <f>C94</f>
        <v>502</v>
      </c>
      <c r="E93" s="60"/>
      <c r="F93" s="64">
        <f>1000</f>
        <v>1000</v>
      </c>
      <c r="G93" s="64">
        <f>F94</f>
        <v>922</v>
      </c>
      <c r="H93" s="64">
        <f>F94</f>
        <v>922</v>
      </c>
    </row>
    <row r="94" spans="2:8" ht="13.9" x14ac:dyDescent="0.25">
      <c r="B94" s="29" t="s">
        <v>95</v>
      </c>
      <c r="C94" s="64">
        <f>C93+C90</f>
        <v>502</v>
      </c>
      <c r="D94" s="64">
        <f>D93+D90</f>
        <v>6420</v>
      </c>
      <c r="E94" s="60"/>
      <c r="F94" s="64">
        <f>F93+F90</f>
        <v>922</v>
      </c>
      <c r="G94" s="64">
        <f>G93+G90</f>
        <v>6960.16</v>
      </c>
      <c r="H94" s="64">
        <f>H93+H90</f>
        <v>6420.16</v>
      </c>
    </row>
    <row r="95" spans="2:8" ht="13.9" x14ac:dyDescent="0.25">
      <c r="B95" s="29"/>
      <c r="C95" s="60"/>
      <c r="D95" s="60"/>
      <c r="E95" s="60"/>
      <c r="F95" s="60"/>
    </row>
    <row r="96" spans="2:8" x14ac:dyDescent="0.25">
      <c r="B96" s="29"/>
      <c r="C96" s="60"/>
      <c r="D96" s="60"/>
      <c r="E96" s="60"/>
      <c r="F96" s="60"/>
    </row>
    <row r="97" spans="1:7" ht="45" x14ac:dyDescent="0.25">
      <c r="B97" s="63" t="s">
        <v>94</v>
      </c>
      <c r="C97" s="62">
        <v>-540</v>
      </c>
      <c r="D97" s="60"/>
      <c r="E97" s="60"/>
      <c r="F97" s="60"/>
    </row>
    <row r="98" spans="1:7" x14ac:dyDescent="0.25">
      <c r="B98" s="59" t="s">
        <v>93</v>
      </c>
      <c r="C98" s="61">
        <f>-C97/(600000/1000)</f>
        <v>0.9</v>
      </c>
      <c r="D98" s="60"/>
      <c r="E98" s="60"/>
      <c r="F98" s="60"/>
    </row>
    <row r="99" spans="1:7" x14ac:dyDescent="0.25">
      <c r="B99" s="59" t="s">
        <v>92</v>
      </c>
      <c r="C99" s="58">
        <f>C98</f>
        <v>0.9</v>
      </c>
    </row>
    <row r="100" spans="1:7" x14ac:dyDescent="0.25">
      <c r="B100" s="9"/>
    </row>
    <row r="101" spans="1:7" x14ac:dyDescent="0.25">
      <c r="B101" s="9"/>
    </row>
    <row r="104" spans="1:7" ht="15.75" x14ac:dyDescent="0.25">
      <c r="A104" s="4" t="s">
        <v>24</v>
      </c>
      <c r="B104" s="35"/>
      <c r="C104" s="35"/>
      <c r="D104" s="35"/>
      <c r="E104" s="35"/>
      <c r="F104" s="35"/>
      <c r="G104" s="35"/>
    </row>
    <row r="105" spans="1:7" ht="15.75" x14ac:dyDescent="0.25">
      <c r="A105" s="4" t="s">
        <v>91</v>
      </c>
      <c r="B105" s="35"/>
      <c r="C105" s="35"/>
      <c r="D105" s="35"/>
      <c r="E105" s="35"/>
      <c r="F105" s="35"/>
      <c r="G105" s="35"/>
    </row>
  </sheetData>
  <mergeCells count="2">
    <mergeCell ref="C70:D70"/>
    <mergeCell ref="F70:H70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296E4C10D2248A1CC913EF1BB2082" ma:contentTypeVersion="13" ma:contentTypeDescription="Create a new document." ma:contentTypeScope="" ma:versionID="ace4d2efc5a200c9b038cd951eb9921f">
  <xsd:schema xmlns:xsd="http://www.w3.org/2001/XMLSchema" xmlns:xs="http://www.w3.org/2001/XMLSchema" xmlns:p="http://schemas.microsoft.com/office/2006/metadata/properties" xmlns:ns3="be84907d-e188-4da1-84e7-d0ad67a7a702" xmlns:ns4="d660b397-b6e2-4afb-9566-799993fe369d" targetNamespace="http://schemas.microsoft.com/office/2006/metadata/properties" ma:root="true" ma:fieldsID="896753c9e4a1f78ce9fa51571f5d43c0" ns3:_="" ns4:_="">
    <xsd:import namespace="be84907d-e188-4da1-84e7-d0ad67a7a702"/>
    <xsd:import namespace="d660b397-b6e2-4afb-9566-799993fe36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907d-e188-4da1-84e7-d0ad67a7a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0b397-b6e2-4afb-9566-799993fe36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4078D-D3DA-480E-A272-09F64664C8C8}">
  <ds:schemaRefs>
    <ds:schemaRef ds:uri="http://purl.org/dc/dcmitype/"/>
    <ds:schemaRef ds:uri="be84907d-e188-4da1-84e7-d0ad67a7a702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660b397-b6e2-4afb-9566-799993fe369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098DA3-1B08-4CF6-8ED3-529B0C044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4907d-e188-4da1-84e7-d0ad67a7a702"/>
    <ds:schemaRef ds:uri="d660b397-b6e2-4afb-9566-799993fe3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CBC53B-1C74-4A89-AE6E-30203E718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2 (c)</vt:lpstr>
      <vt:lpstr>Question 5 (c)</vt:lpstr>
      <vt:lpstr>Question 5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Canty, Cailyn</dc:creator>
  <cp:lastModifiedBy>Aleshia Zionce</cp:lastModifiedBy>
  <dcterms:created xsi:type="dcterms:W3CDTF">2020-07-28T23:01:03Z</dcterms:created>
  <dcterms:modified xsi:type="dcterms:W3CDTF">2025-01-16T19:51:39Z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0x010100C75296E4C10D2248A1CC913EF1BB2082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1f1df539-6093-4ec5-baaa-eb0dcc11254e_Enabled">
    <vt:lpwstr>true</vt:lpwstr>
  </property>
  <property fmtid="{D5CDD505-2E9C-101B-9397-08002B2CF9AE}" pid="6" name="MSIP_Label_1f1df539-6093-4ec5-baaa-eb0dcc11254e_SetDate">
    <vt:lpwstr>2024-12-12T02:27:08Z</vt:lpwstr>
  </property>
  <property fmtid="{D5CDD505-2E9C-101B-9397-08002B2CF9AE}" pid="7" name="MSIP_Label_1f1df539-6093-4ec5-baaa-eb0dcc11254e_Method">
    <vt:lpwstr>Standard</vt:lpwstr>
  </property>
  <property fmtid="{D5CDD505-2E9C-101B-9397-08002B2CF9AE}" pid="8" name="MSIP_Label_1f1df539-6093-4ec5-baaa-eb0dcc11254e_Name">
    <vt:lpwstr>General</vt:lpwstr>
  </property>
  <property fmtid="{D5CDD505-2E9C-101B-9397-08002B2CF9AE}" pid="9" name="MSIP_Label_1f1df539-6093-4ec5-baaa-eb0dcc11254e_SiteId">
    <vt:lpwstr>649fc29a-ece3-4a3b-a3c1-680a2f035a6e</vt:lpwstr>
  </property>
  <property fmtid="{D5CDD505-2E9C-101B-9397-08002B2CF9AE}" pid="10" name="MSIP_Label_1f1df539-6093-4ec5-baaa-eb0dcc11254e_ActionId">
    <vt:lpwstr>fc08b9a9-d06a-4338-bb62-b36720b78afc</vt:lpwstr>
  </property>
  <property fmtid="{D5CDD505-2E9C-101B-9397-08002B2CF9AE}" pid="11" name="MSIP_Label_1f1df539-6093-4ec5-baaa-eb0dcc11254e_ContentBits">
    <vt:lpwstr>0</vt:lpwstr>
  </property>
</Properties>
</file>